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Q:\7727 &amp; 7737 Ameren\_Reporting\2024\CPAS &amp; AAIG Workbook\"/>
    </mc:Choice>
  </mc:AlternateContent>
  <xr:revisionPtr revIDLastSave="0" documentId="13_ncr:1_{F1961C45-1614-423F-BC2A-EF78F312C939}" xr6:coauthVersionLast="47" xr6:coauthVersionMax="47" xr10:uidLastSave="{00000000-0000-0000-0000-000000000000}"/>
  <bookViews>
    <workbookView xWindow="-120" yWindow="-120" windowWidth="24240" windowHeight="13020" xr2:uid="{27651AF1-498F-4176-90DA-37178AAB8977}"/>
    <workbookView xWindow="-24120" yWindow="-120" windowWidth="24240" windowHeight="13740" firstSheet="80" activeTab="81" xr2:uid="{92C1FC1D-2FCC-4E08-90A5-17339E83DFF7}"/>
  </bookViews>
  <sheets>
    <sheet name="File Info" sheetId="21" r:id="rId1"/>
    <sheet name="Reference and Notes &gt;&gt;" sheetId="38" r:id="rId2"/>
    <sheet name="Notes" sheetId="23" r:id="rId3"/>
    <sheet name="Reference Values" sheetId="22" r:id="rId4"/>
    <sheet name="Modified Goals (Plan 5)" sheetId="25" r:id="rId5"/>
    <sheet name="Modified Goals (Plan 6)" sheetId="105" r:id="rId6"/>
    <sheet name="Modified Goals (Plan 7)" sheetId="214" r:id="rId7"/>
    <sheet name="(b-25) Conversions" sheetId="48" r:id="rId8"/>
    <sheet name="Electrification" sheetId="148" r:id="rId9"/>
    <sheet name="Results &gt;&gt;" sheetId="37" r:id="rId10"/>
    <sheet name="Goal Attainment" sheetId="39" r:id="rId11"/>
    <sheet name="Portfolio CPAS" sheetId="10" r:id="rId12"/>
    <sheet name="Residential Program CPAS" sheetId="50" r:id="rId13"/>
    <sheet name="Business Program CPAS" sheetId="210" r:id="rId14"/>
    <sheet name="VO Program CPAS" sheetId="127" r:id="rId15"/>
    <sheet name="(b-25) Conversion CPAS" sheetId="203" r:id="rId16"/>
    <sheet name="Initiative-Level Results &gt;&gt;" sheetId="176" r:id="rId17"/>
    <sheet name="Retail Products" sheetId="177" r:id="rId18"/>
    <sheet name="Income Qualified" sheetId="75" r:id="rId19"/>
    <sheet name="Multifamily" sheetId="130" r:id="rId20"/>
    <sheet name="Market Rate Single Family" sheetId="178" r:id="rId21"/>
    <sheet name="Kits" sheetId="120" r:id="rId22"/>
    <sheet name="Res NPSO" sheetId="102" r:id="rId23"/>
    <sheet name="Standard" sheetId="179" r:id="rId24"/>
    <sheet name="Custom" sheetId="139" r:id="rId25"/>
    <sheet name="Retro-Commissioning" sheetId="185" r:id="rId26"/>
    <sheet name="Streetlighting" sheetId="114" r:id="rId27"/>
    <sheet name="Small Business" sheetId="183" r:id="rId28"/>
    <sheet name="Midstream" sheetId="184" r:id="rId29"/>
    <sheet name="Carryover" sheetId="117" r:id="rId30"/>
    <sheet name="Channel-Level Results &gt;&gt;" sheetId="24" r:id="rId31"/>
    <sheet name="RP - IQ" sheetId="53" r:id="rId32"/>
    <sheet name="RP - MR" sheetId="201" r:id="rId33"/>
    <sheet name="RP - IQ Carryover" sheetId="123" r:id="rId34"/>
    <sheet name="RP - MR Carryover" sheetId="204" r:id="rId35"/>
    <sheet name="IQ - SF" sheetId="133" r:id="rId36"/>
    <sheet name="IQ - CAA" sheetId="134" r:id="rId37"/>
    <sheet name="IQ - Joint Utility" sheetId="174" r:id="rId38"/>
    <sheet name="IQ - Healthier Homes" sheetId="216" r:id="rId39"/>
    <sheet name="IQ - Smart Savers" sheetId="122" r:id="rId40"/>
    <sheet name="IQ - MHAS" sheetId="173" r:id="rId41"/>
    <sheet name="IQ - Electrification" sheetId="213" r:id="rId42"/>
    <sheet name="IQ - Carryover" sheetId="125" r:id="rId43"/>
    <sheet name="MF - Income Qualified" sheetId="142" r:id="rId44"/>
    <sheet name="MF - Market Rate" sheetId="144" r:id="rId45"/>
    <sheet name="MF - Public Housing" sheetId="143" r:id="rId46"/>
    <sheet name="MRSF - Midstream HVAC" sheetId="129" r:id="rId47"/>
    <sheet name="MRSF - Midstream HVAC ME" sheetId="217" r:id="rId48"/>
    <sheet name="MRSF - Home Efficiency" sheetId="121" r:id="rId49"/>
    <sheet name="Kits - School Kits" sheetId="138" r:id="rId50"/>
    <sheet name="Kits - JU School" sheetId="205" r:id="rId51"/>
    <sheet name="Kits - High School Innovation" sheetId="145" r:id="rId52"/>
    <sheet name="Kits - Community Kits" sheetId="146" r:id="rId53"/>
    <sheet name="Kits - Mobile Homes" sheetId="190" r:id="rId54"/>
    <sheet name="Kits - BN Community Kits" sheetId="212" r:id="rId55"/>
    <sheet name="Kits - Food Bank" sheetId="211" r:id="rId56"/>
    <sheet name="Kits - Carryover" sheetId="124" r:id="rId57"/>
    <sheet name="RP - IQ (b-25)" sheetId="202" r:id="rId58"/>
    <sheet name="IQ - SF (b-25)" sheetId="192" r:id="rId59"/>
    <sheet name="IQ - CAA (b-25)" sheetId="219" r:id="rId60"/>
    <sheet name="IQ - JU (b-25)" sheetId="228" r:id="rId61"/>
    <sheet name="IQ - SS (b-25)" sheetId="222" r:id="rId62"/>
    <sheet name="MRSF - HE (b-25)" sheetId="224" r:id="rId63"/>
    <sheet name="Standard - Core" sheetId="113" r:id="rId64"/>
    <sheet name="Standard - Online Store" sheetId="111" r:id="rId65"/>
    <sheet name="Standard - BOC" sheetId="116" r:id="rId66"/>
    <sheet name="Custom - Custom Incentives" sheetId="225" r:id="rId67"/>
    <sheet name="Custom - NCL" sheetId="227" r:id="rId68"/>
    <sheet name="RCx - Core" sheetId="218" r:id="rId69"/>
    <sheet name="RCx - VCx" sheetId="119" r:id="rId70"/>
    <sheet name="RCx - VSEM" sheetId="194" r:id="rId71"/>
    <sheet name="Streetlighting - MOSL" sheetId="181" r:id="rId72"/>
    <sheet name="Streetlighting - UOSL" sheetId="182" r:id="rId73"/>
    <sheet name="SB - SBDI" sheetId="112" r:id="rId74"/>
    <sheet name="SB - SBEP" sheetId="180" r:id="rId75"/>
    <sheet name="MS - Lighting" sheetId="157" r:id="rId76"/>
    <sheet name="MS - HVAC" sheetId="156" r:id="rId77"/>
    <sheet name="MS - Food Service" sheetId="155" r:id="rId78"/>
    <sheet name="MS - Carryover" sheetId="126" r:id="rId79"/>
    <sheet name="Custom (b-25)" sheetId="193" r:id="rId80"/>
    <sheet name="Report Tables &gt;&gt;" sheetId="65" r:id="rId81"/>
    <sheet name="Portfolio" sheetId="84" r:id="rId82"/>
    <sheet name="Residential" sheetId="71" r:id="rId83"/>
    <sheet name="Business" sheetId="76" r:id="rId84"/>
    <sheet name="CPAS Visualization" sheetId="104" r:id="rId85"/>
    <sheet name="Portfolio CPAS - Initiatives" sheetId="209" state="hidden" r:id="rId86"/>
    <sheet name="Res Program CPAS by Init" sheetId="229" state="hidden" r:id="rId87"/>
    <sheet name="Business Program CPAS by Init" sheetId="36" state="hidden" r:id="rId88"/>
    <sheet name="Res Carryover" sheetId="230" state="hidden" r:id="rId89"/>
  </sheets>
  <definedNames>
    <definedName name="_____sal2" localSheetId="29" hidden="1">{"SALARIOS",#N/A,FALSE,"Hoja3";"SUELDOS EMPLEADOS",#N/A,FALSE,"Hoja4";"SUELDOS EJECUTIVOS",#N/A,FALSE,"Hoja5"}</definedName>
    <definedName name="_____sal2" localSheetId="66" hidden="1">{"SALARIOS",#N/A,FALSE,"Hoja3";"SUELDOS EMPLEADOS",#N/A,FALSE,"Hoja4";"SUELDOS EJECUTIVOS",#N/A,FALSE,"Hoja5"}</definedName>
    <definedName name="_____sal2" localSheetId="67" hidden="1">{"SALARIOS",#N/A,FALSE,"Hoja3";"SUELDOS EMPLEADOS",#N/A,FALSE,"Hoja4";"SUELDOS EJECUTIVOS",#N/A,FALSE,"Hoja5"}</definedName>
    <definedName name="_____sal2" localSheetId="79" hidden="1">{"SALARIOS",#N/A,FALSE,"Hoja3";"SUELDOS EMPLEADOS",#N/A,FALSE,"Hoja4";"SUELDOS EJECUTIVOS",#N/A,FALSE,"Hoja5"}</definedName>
    <definedName name="_____sal2" localSheetId="36" hidden="1">{"SALARIOS",#N/A,FALSE,"Hoja3";"SUELDOS EMPLEADOS",#N/A,FALSE,"Hoja4";"SUELDOS EJECUTIVOS",#N/A,FALSE,"Hoja5"}</definedName>
    <definedName name="_____sal2" localSheetId="37" hidden="1">{"SALARIOS",#N/A,FALSE,"Hoja3";"SUELDOS EMPLEADOS",#N/A,FALSE,"Hoja4";"SUELDOS EJECUTIVOS",#N/A,FALSE,"Hoja5"}</definedName>
    <definedName name="_____sal2" localSheetId="40" hidden="1">{"SALARIOS",#N/A,FALSE,"Hoja3";"SUELDOS EMPLEADOS",#N/A,FALSE,"Hoja4";"SUELDOS EJECUTIVOS",#N/A,FALSE,"Hoja5"}</definedName>
    <definedName name="_____sal2" localSheetId="35" hidden="1">{"SALARIOS",#N/A,FALSE,"Hoja3";"SUELDOS EMPLEADOS",#N/A,FALSE,"Hoja4";"SUELDOS EJECUTIVOS",#N/A,FALSE,"Hoja5"}</definedName>
    <definedName name="_____sal2" localSheetId="39" hidden="1">{"SALARIOS",#N/A,FALSE,"Hoja3";"SUELDOS EMPLEADOS",#N/A,FALSE,"Hoja4";"SUELDOS EJECUTIVOS",#N/A,FALSE,"Hoja5"}</definedName>
    <definedName name="_____sal2" localSheetId="21" hidden="1">{"SALARIOS",#N/A,FALSE,"Hoja3";"SUELDOS EMPLEADOS",#N/A,FALSE,"Hoja4";"SUELDOS EJECUTIVOS",#N/A,FALSE,"Hoja5"}</definedName>
    <definedName name="_____sal2" localSheetId="20" hidden="1">{"SALARIOS",#N/A,FALSE,"Hoja3";"SUELDOS EMPLEADOS",#N/A,FALSE,"Hoja4";"SUELDOS EJECUTIVOS",#N/A,FALSE,"Hoja5"}</definedName>
    <definedName name="_____sal2" localSheetId="28" hidden="1">{"SALARIOS",#N/A,FALSE,"Hoja3";"SUELDOS EMPLEADOS",#N/A,FALSE,"Hoja4";"SUELDOS EJECUTIVOS",#N/A,FALSE,"Hoja5"}</definedName>
    <definedName name="_____sal2" localSheetId="48" hidden="1">{"SALARIOS",#N/A,FALSE,"Hoja3";"SUELDOS EMPLEADOS",#N/A,FALSE,"Hoja4";"SUELDOS EJECUTIVOS",#N/A,FALSE,"Hoja5"}</definedName>
    <definedName name="_____sal2" localSheetId="46" hidden="1">{"SALARIOS",#N/A,FALSE,"Hoja3";"SUELDOS EMPLEADOS",#N/A,FALSE,"Hoja4";"SUELDOS EJECUTIVOS",#N/A,FALSE,"Hoja5"}</definedName>
    <definedName name="_____sal2" localSheetId="47" hidden="1">{"SALARIOS",#N/A,FALSE,"Hoja3";"SUELDOS EMPLEADOS",#N/A,FALSE,"Hoja4";"SUELDOS EJECUTIVOS",#N/A,FALSE,"Hoja5"}</definedName>
    <definedName name="_____sal2" localSheetId="77" hidden="1">{"SALARIOS",#N/A,FALSE,"Hoja3";"SUELDOS EMPLEADOS",#N/A,FALSE,"Hoja4";"SUELDOS EJECUTIVOS",#N/A,FALSE,"Hoja5"}</definedName>
    <definedName name="_____sal2" localSheetId="76" hidden="1">{"SALARIOS",#N/A,FALSE,"Hoja3";"SUELDOS EMPLEADOS",#N/A,FALSE,"Hoja4";"SUELDOS EJECUTIVOS",#N/A,FALSE,"Hoja5"}</definedName>
    <definedName name="_____sal2" localSheetId="75" hidden="1">{"SALARIOS",#N/A,FALSE,"Hoja3";"SUELDOS EMPLEADOS",#N/A,FALSE,"Hoja4";"SUELDOS EJECUTIVOS",#N/A,FALSE,"Hoja5"}</definedName>
    <definedName name="_____sal2" localSheetId="19" hidden="1">{"SALARIOS",#N/A,FALSE,"Hoja3";"SUELDOS EMPLEADOS",#N/A,FALSE,"Hoja4";"SUELDOS EJECUTIVOS",#N/A,FALSE,"Hoja5"}</definedName>
    <definedName name="_____sal2" localSheetId="68" hidden="1">{"SALARIOS",#N/A,FALSE,"Hoja3";"SUELDOS EMPLEADOS",#N/A,FALSE,"Hoja4";"SUELDOS EJECUTIVOS",#N/A,FALSE,"Hoja5"}</definedName>
    <definedName name="_____sal2" localSheetId="69" hidden="1">{"SALARIOS",#N/A,FALSE,"Hoja3";"SUELDOS EMPLEADOS",#N/A,FALSE,"Hoja4";"SUELDOS EJECUTIVOS",#N/A,FALSE,"Hoja5"}</definedName>
    <definedName name="_____sal2" localSheetId="70" hidden="1">{"SALARIOS",#N/A,FALSE,"Hoja3";"SUELDOS EMPLEADOS",#N/A,FALSE,"Hoja4";"SUELDOS EJECUTIVOS",#N/A,FALSE,"Hoja5"}</definedName>
    <definedName name="_____sal2" localSheetId="88" hidden="1">{"SALARIOS",#N/A,FALSE,"Hoja3";"SUELDOS EMPLEADOS",#N/A,FALSE,"Hoja4";"SUELDOS EJECUTIVOS",#N/A,FALSE,"Hoja5"}</definedName>
    <definedName name="_____sal2" localSheetId="25" hidden="1">{"SALARIOS",#N/A,FALSE,"Hoja3";"SUELDOS EMPLEADOS",#N/A,FALSE,"Hoja4";"SUELDOS EJECUTIVOS",#N/A,FALSE,"Hoja5"}</definedName>
    <definedName name="_____sal2" localSheetId="73" hidden="1">{"SALARIOS",#N/A,FALSE,"Hoja3";"SUELDOS EMPLEADOS",#N/A,FALSE,"Hoja4";"SUELDOS EJECUTIVOS",#N/A,FALSE,"Hoja5"}</definedName>
    <definedName name="_____sal2" localSheetId="74" hidden="1">{"SALARIOS",#N/A,FALSE,"Hoja3";"SUELDOS EMPLEADOS",#N/A,FALSE,"Hoja4";"SUELDOS EJECUTIVOS",#N/A,FALSE,"Hoja5"}</definedName>
    <definedName name="_____sal2" localSheetId="27" hidden="1">{"SALARIOS",#N/A,FALSE,"Hoja3";"SUELDOS EMPLEADOS",#N/A,FALSE,"Hoja4";"SUELDOS EJECUTIVOS",#N/A,FALSE,"Hoja5"}</definedName>
    <definedName name="_____sal2" localSheetId="23" hidden="1">{"SALARIOS",#N/A,FALSE,"Hoja3";"SUELDOS EMPLEADOS",#N/A,FALSE,"Hoja4";"SUELDOS EJECUTIVOS",#N/A,FALSE,"Hoja5"}</definedName>
    <definedName name="_____sal2" localSheetId="65" hidden="1">{"SALARIOS",#N/A,FALSE,"Hoja3";"SUELDOS EMPLEADOS",#N/A,FALSE,"Hoja4";"SUELDOS EJECUTIVOS",#N/A,FALSE,"Hoja5"}</definedName>
    <definedName name="_____sal2" localSheetId="63" hidden="1">{"SALARIOS",#N/A,FALSE,"Hoja3";"SUELDOS EMPLEADOS",#N/A,FALSE,"Hoja4";"SUELDOS EJECUTIVOS",#N/A,FALSE,"Hoja5"}</definedName>
    <definedName name="_____sal2" localSheetId="64" hidden="1">{"SALARIOS",#N/A,FALSE,"Hoja3";"SUELDOS EMPLEADOS",#N/A,FALSE,"Hoja4";"SUELDOS EJECUTIVOS",#N/A,FALSE,"Hoja5"}</definedName>
    <definedName name="_____sal2" localSheetId="26" hidden="1">{"SALARIOS",#N/A,FALSE,"Hoja3";"SUELDOS EMPLEADOS",#N/A,FALSE,"Hoja4";"SUELDOS EJECUTIVOS",#N/A,FALSE,"Hoja5"}</definedName>
    <definedName name="_____sal2" localSheetId="71" hidden="1">{"SALARIOS",#N/A,FALSE,"Hoja3";"SUELDOS EMPLEADOS",#N/A,FALSE,"Hoja4";"SUELDOS EJECUTIVOS",#N/A,FALSE,"Hoja5"}</definedName>
    <definedName name="_____sal2" localSheetId="72" hidden="1">{"SALARIOS",#N/A,FALSE,"Hoja3";"SUELDOS EMPLEADOS",#N/A,FALSE,"Hoja4";"SUELDOS EJECUTIVOS",#N/A,FALSE,"Hoja5"}</definedName>
    <definedName name="_____sal2" hidden="1">{"SALARIOS",#N/A,FALSE,"Hoja3";"SUELDOS EMPLEADOS",#N/A,FALSE,"Hoja4";"SUELDOS EJECUTIVOS",#N/A,FALSE,"Hoja5"}</definedName>
    <definedName name="____sal2" localSheetId="29" hidden="1">{"SALARIOS",#N/A,FALSE,"Hoja3";"SUELDOS EMPLEADOS",#N/A,FALSE,"Hoja4";"SUELDOS EJECUTIVOS",#N/A,FALSE,"Hoja5"}</definedName>
    <definedName name="____sal2" localSheetId="66" hidden="1">{"SALARIOS",#N/A,FALSE,"Hoja3";"SUELDOS EMPLEADOS",#N/A,FALSE,"Hoja4";"SUELDOS EJECUTIVOS",#N/A,FALSE,"Hoja5"}</definedName>
    <definedName name="____sal2" localSheetId="67" hidden="1">{"SALARIOS",#N/A,FALSE,"Hoja3";"SUELDOS EMPLEADOS",#N/A,FALSE,"Hoja4";"SUELDOS EJECUTIVOS",#N/A,FALSE,"Hoja5"}</definedName>
    <definedName name="____sal2" localSheetId="79" hidden="1">{"SALARIOS",#N/A,FALSE,"Hoja3";"SUELDOS EMPLEADOS",#N/A,FALSE,"Hoja4";"SUELDOS EJECUTIVOS",#N/A,FALSE,"Hoja5"}</definedName>
    <definedName name="____sal2" localSheetId="36" hidden="1">{"SALARIOS",#N/A,FALSE,"Hoja3";"SUELDOS EMPLEADOS",#N/A,FALSE,"Hoja4";"SUELDOS EJECUTIVOS",#N/A,FALSE,"Hoja5"}</definedName>
    <definedName name="____sal2" localSheetId="37" hidden="1">{"SALARIOS",#N/A,FALSE,"Hoja3";"SUELDOS EMPLEADOS",#N/A,FALSE,"Hoja4";"SUELDOS EJECUTIVOS",#N/A,FALSE,"Hoja5"}</definedName>
    <definedName name="____sal2" localSheetId="40" hidden="1">{"SALARIOS",#N/A,FALSE,"Hoja3";"SUELDOS EMPLEADOS",#N/A,FALSE,"Hoja4";"SUELDOS EJECUTIVOS",#N/A,FALSE,"Hoja5"}</definedName>
    <definedName name="____sal2" localSheetId="35" hidden="1">{"SALARIOS",#N/A,FALSE,"Hoja3";"SUELDOS EMPLEADOS",#N/A,FALSE,"Hoja4";"SUELDOS EJECUTIVOS",#N/A,FALSE,"Hoja5"}</definedName>
    <definedName name="____sal2" localSheetId="39" hidden="1">{"SALARIOS",#N/A,FALSE,"Hoja3";"SUELDOS EMPLEADOS",#N/A,FALSE,"Hoja4";"SUELDOS EJECUTIVOS",#N/A,FALSE,"Hoja5"}</definedName>
    <definedName name="____sal2" localSheetId="21" hidden="1">{"SALARIOS",#N/A,FALSE,"Hoja3";"SUELDOS EMPLEADOS",#N/A,FALSE,"Hoja4";"SUELDOS EJECUTIVOS",#N/A,FALSE,"Hoja5"}</definedName>
    <definedName name="____sal2" localSheetId="20" hidden="1">{"SALARIOS",#N/A,FALSE,"Hoja3";"SUELDOS EMPLEADOS",#N/A,FALSE,"Hoja4";"SUELDOS EJECUTIVOS",#N/A,FALSE,"Hoja5"}</definedName>
    <definedName name="____sal2" localSheetId="28" hidden="1">{"SALARIOS",#N/A,FALSE,"Hoja3";"SUELDOS EMPLEADOS",#N/A,FALSE,"Hoja4";"SUELDOS EJECUTIVOS",#N/A,FALSE,"Hoja5"}</definedName>
    <definedName name="____sal2" localSheetId="48" hidden="1">{"SALARIOS",#N/A,FALSE,"Hoja3";"SUELDOS EMPLEADOS",#N/A,FALSE,"Hoja4";"SUELDOS EJECUTIVOS",#N/A,FALSE,"Hoja5"}</definedName>
    <definedName name="____sal2" localSheetId="46" hidden="1">{"SALARIOS",#N/A,FALSE,"Hoja3";"SUELDOS EMPLEADOS",#N/A,FALSE,"Hoja4";"SUELDOS EJECUTIVOS",#N/A,FALSE,"Hoja5"}</definedName>
    <definedName name="____sal2" localSheetId="47" hidden="1">{"SALARIOS",#N/A,FALSE,"Hoja3";"SUELDOS EMPLEADOS",#N/A,FALSE,"Hoja4";"SUELDOS EJECUTIVOS",#N/A,FALSE,"Hoja5"}</definedName>
    <definedName name="____sal2" localSheetId="77" hidden="1">{"SALARIOS",#N/A,FALSE,"Hoja3";"SUELDOS EMPLEADOS",#N/A,FALSE,"Hoja4";"SUELDOS EJECUTIVOS",#N/A,FALSE,"Hoja5"}</definedName>
    <definedName name="____sal2" localSheetId="76" hidden="1">{"SALARIOS",#N/A,FALSE,"Hoja3";"SUELDOS EMPLEADOS",#N/A,FALSE,"Hoja4";"SUELDOS EJECUTIVOS",#N/A,FALSE,"Hoja5"}</definedName>
    <definedName name="____sal2" localSheetId="75" hidden="1">{"SALARIOS",#N/A,FALSE,"Hoja3";"SUELDOS EMPLEADOS",#N/A,FALSE,"Hoja4";"SUELDOS EJECUTIVOS",#N/A,FALSE,"Hoja5"}</definedName>
    <definedName name="____sal2" localSheetId="19" hidden="1">{"SALARIOS",#N/A,FALSE,"Hoja3";"SUELDOS EMPLEADOS",#N/A,FALSE,"Hoja4";"SUELDOS EJECUTIVOS",#N/A,FALSE,"Hoja5"}</definedName>
    <definedName name="____sal2" localSheetId="68" hidden="1">{"SALARIOS",#N/A,FALSE,"Hoja3";"SUELDOS EMPLEADOS",#N/A,FALSE,"Hoja4";"SUELDOS EJECUTIVOS",#N/A,FALSE,"Hoja5"}</definedName>
    <definedName name="____sal2" localSheetId="69" hidden="1">{"SALARIOS",#N/A,FALSE,"Hoja3";"SUELDOS EMPLEADOS",#N/A,FALSE,"Hoja4";"SUELDOS EJECUTIVOS",#N/A,FALSE,"Hoja5"}</definedName>
    <definedName name="____sal2" localSheetId="70" hidden="1">{"SALARIOS",#N/A,FALSE,"Hoja3";"SUELDOS EMPLEADOS",#N/A,FALSE,"Hoja4";"SUELDOS EJECUTIVOS",#N/A,FALSE,"Hoja5"}</definedName>
    <definedName name="____sal2" localSheetId="88" hidden="1">{"SALARIOS",#N/A,FALSE,"Hoja3";"SUELDOS EMPLEADOS",#N/A,FALSE,"Hoja4";"SUELDOS EJECUTIVOS",#N/A,FALSE,"Hoja5"}</definedName>
    <definedName name="____sal2" localSheetId="25" hidden="1">{"SALARIOS",#N/A,FALSE,"Hoja3";"SUELDOS EMPLEADOS",#N/A,FALSE,"Hoja4";"SUELDOS EJECUTIVOS",#N/A,FALSE,"Hoja5"}</definedName>
    <definedName name="____sal2" localSheetId="73" hidden="1">{"SALARIOS",#N/A,FALSE,"Hoja3";"SUELDOS EMPLEADOS",#N/A,FALSE,"Hoja4";"SUELDOS EJECUTIVOS",#N/A,FALSE,"Hoja5"}</definedName>
    <definedName name="____sal2" localSheetId="74" hidden="1">{"SALARIOS",#N/A,FALSE,"Hoja3";"SUELDOS EMPLEADOS",#N/A,FALSE,"Hoja4";"SUELDOS EJECUTIVOS",#N/A,FALSE,"Hoja5"}</definedName>
    <definedName name="____sal2" localSheetId="27" hidden="1">{"SALARIOS",#N/A,FALSE,"Hoja3";"SUELDOS EMPLEADOS",#N/A,FALSE,"Hoja4";"SUELDOS EJECUTIVOS",#N/A,FALSE,"Hoja5"}</definedName>
    <definedName name="____sal2" localSheetId="23" hidden="1">{"SALARIOS",#N/A,FALSE,"Hoja3";"SUELDOS EMPLEADOS",#N/A,FALSE,"Hoja4";"SUELDOS EJECUTIVOS",#N/A,FALSE,"Hoja5"}</definedName>
    <definedName name="____sal2" localSheetId="65" hidden="1">{"SALARIOS",#N/A,FALSE,"Hoja3";"SUELDOS EMPLEADOS",#N/A,FALSE,"Hoja4";"SUELDOS EJECUTIVOS",#N/A,FALSE,"Hoja5"}</definedName>
    <definedName name="____sal2" localSheetId="63" hidden="1">{"SALARIOS",#N/A,FALSE,"Hoja3";"SUELDOS EMPLEADOS",#N/A,FALSE,"Hoja4";"SUELDOS EJECUTIVOS",#N/A,FALSE,"Hoja5"}</definedName>
    <definedName name="____sal2" localSheetId="64" hidden="1">{"SALARIOS",#N/A,FALSE,"Hoja3";"SUELDOS EMPLEADOS",#N/A,FALSE,"Hoja4";"SUELDOS EJECUTIVOS",#N/A,FALSE,"Hoja5"}</definedName>
    <definedName name="____sal2" localSheetId="26" hidden="1">{"SALARIOS",#N/A,FALSE,"Hoja3";"SUELDOS EMPLEADOS",#N/A,FALSE,"Hoja4";"SUELDOS EJECUTIVOS",#N/A,FALSE,"Hoja5"}</definedName>
    <definedName name="____sal2" localSheetId="71" hidden="1">{"SALARIOS",#N/A,FALSE,"Hoja3";"SUELDOS EMPLEADOS",#N/A,FALSE,"Hoja4";"SUELDOS EJECUTIVOS",#N/A,FALSE,"Hoja5"}</definedName>
    <definedName name="____sal2" localSheetId="72" hidden="1">{"SALARIOS",#N/A,FALSE,"Hoja3";"SUELDOS EMPLEADOS",#N/A,FALSE,"Hoja4";"SUELDOS EJECUTIVOS",#N/A,FALSE,"Hoja5"}</definedName>
    <definedName name="____sal2" hidden="1">{"SALARIOS",#N/A,FALSE,"Hoja3";"SUELDOS EMPLEADOS",#N/A,FALSE,"Hoja4";"SUELDOS EJECUTIVOS",#N/A,FALSE,"Hoja5"}</definedName>
    <definedName name="___sal2" localSheetId="29" hidden="1">{"SALARIOS",#N/A,FALSE,"Hoja3";"SUELDOS EMPLEADOS",#N/A,FALSE,"Hoja4";"SUELDOS EJECUTIVOS",#N/A,FALSE,"Hoja5"}</definedName>
    <definedName name="___sal2" localSheetId="66" hidden="1">{"SALARIOS",#N/A,FALSE,"Hoja3";"SUELDOS EMPLEADOS",#N/A,FALSE,"Hoja4";"SUELDOS EJECUTIVOS",#N/A,FALSE,"Hoja5"}</definedName>
    <definedName name="___sal2" localSheetId="67" hidden="1">{"SALARIOS",#N/A,FALSE,"Hoja3";"SUELDOS EMPLEADOS",#N/A,FALSE,"Hoja4";"SUELDOS EJECUTIVOS",#N/A,FALSE,"Hoja5"}</definedName>
    <definedName name="___sal2" localSheetId="79" hidden="1">{"SALARIOS",#N/A,FALSE,"Hoja3";"SUELDOS EMPLEADOS",#N/A,FALSE,"Hoja4";"SUELDOS EJECUTIVOS",#N/A,FALSE,"Hoja5"}</definedName>
    <definedName name="___sal2" localSheetId="36" hidden="1">{"SALARIOS",#N/A,FALSE,"Hoja3";"SUELDOS EMPLEADOS",#N/A,FALSE,"Hoja4";"SUELDOS EJECUTIVOS",#N/A,FALSE,"Hoja5"}</definedName>
    <definedName name="___sal2" localSheetId="37" hidden="1">{"SALARIOS",#N/A,FALSE,"Hoja3";"SUELDOS EMPLEADOS",#N/A,FALSE,"Hoja4";"SUELDOS EJECUTIVOS",#N/A,FALSE,"Hoja5"}</definedName>
    <definedName name="___sal2" localSheetId="40" hidden="1">{"SALARIOS",#N/A,FALSE,"Hoja3";"SUELDOS EMPLEADOS",#N/A,FALSE,"Hoja4";"SUELDOS EJECUTIVOS",#N/A,FALSE,"Hoja5"}</definedName>
    <definedName name="___sal2" localSheetId="35" hidden="1">{"SALARIOS",#N/A,FALSE,"Hoja3";"SUELDOS EMPLEADOS",#N/A,FALSE,"Hoja4";"SUELDOS EJECUTIVOS",#N/A,FALSE,"Hoja5"}</definedName>
    <definedName name="___sal2" localSheetId="39" hidden="1">{"SALARIOS",#N/A,FALSE,"Hoja3";"SUELDOS EMPLEADOS",#N/A,FALSE,"Hoja4";"SUELDOS EJECUTIVOS",#N/A,FALSE,"Hoja5"}</definedName>
    <definedName name="___sal2" localSheetId="21" hidden="1">{"SALARIOS",#N/A,FALSE,"Hoja3";"SUELDOS EMPLEADOS",#N/A,FALSE,"Hoja4";"SUELDOS EJECUTIVOS",#N/A,FALSE,"Hoja5"}</definedName>
    <definedName name="___sal2" localSheetId="20" hidden="1">{"SALARIOS",#N/A,FALSE,"Hoja3";"SUELDOS EMPLEADOS",#N/A,FALSE,"Hoja4";"SUELDOS EJECUTIVOS",#N/A,FALSE,"Hoja5"}</definedName>
    <definedName name="___sal2" localSheetId="28" hidden="1">{"SALARIOS",#N/A,FALSE,"Hoja3";"SUELDOS EMPLEADOS",#N/A,FALSE,"Hoja4";"SUELDOS EJECUTIVOS",#N/A,FALSE,"Hoja5"}</definedName>
    <definedName name="___sal2" localSheetId="48" hidden="1">{"SALARIOS",#N/A,FALSE,"Hoja3";"SUELDOS EMPLEADOS",#N/A,FALSE,"Hoja4";"SUELDOS EJECUTIVOS",#N/A,FALSE,"Hoja5"}</definedName>
    <definedName name="___sal2" localSheetId="46" hidden="1">{"SALARIOS",#N/A,FALSE,"Hoja3";"SUELDOS EMPLEADOS",#N/A,FALSE,"Hoja4";"SUELDOS EJECUTIVOS",#N/A,FALSE,"Hoja5"}</definedName>
    <definedName name="___sal2" localSheetId="47" hidden="1">{"SALARIOS",#N/A,FALSE,"Hoja3";"SUELDOS EMPLEADOS",#N/A,FALSE,"Hoja4";"SUELDOS EJECUTIVOS",#N/A,FALSE,"Hoja5"}</definedName>
    <definedName name="___sal2" localSheetId="77" hidden="1">{"SALARIOS",#N/A,FALSE,"Hoja3";"SUELDOS EMPLEADOS",#N/A,FALSE,"Hoja4";"SUELDOS EJECUTIVOS",#N/A,FALSE,"Hoja5"}</definedName>
    <definedName name="___sal2" localSheetId="76" hidden="1">{"SALARIOS",#N/A,FALSE,"Hoja3";"SUELDOS EMPLEADOS",#N/A,FALSE,"Hoja4";"SUELDOS EJECUTIVOS",#N/A,FALSE,"Hoja5"}</definedName>
    <definedName name="___sal2" localSheetId="75" hidden="1">{"SALARIOS",#N/A,FALSE,"Hoja3";"SUELDOS EMPLEADOS",#N/A,FALSE,"Hoja4";"SUELDOS EJECUTIVOS",#N/A,FALSE,"Hoja5"}</definedName>
    <definedName name="___sal2" localSheetId="19" hidden="1">{"SALARIOS",#N/A,FALSE,"Hoja3";"SUELDOS EMPLEADOS",#N/A,FALSE,"Hoja4";"SUELDOS EJECUTIVOS",#N/A,FALSE,"Hoja5"}</definedName>
    <definedName name="___sal2" localSheetId="68" hidden="1">{"SALARIOS",#N/A,FALSE,"Hoja3";"SUELDOS EMPLEADOS",#N/A,FALSE,"Hoja4";"SUELDOS EJECUTIVOS",#N/A,FALSE,"Hoja5"}</definedName>
    <definedName name="___sal2" localSheetId="69" hidden="1">{"SALARIOS",#N/A,FALSE,"Hoja3";"SUELDOS EMPLEADOS",#N/A,FALSE,"Hoja4";"SUELDOS EJECUTIVOS",#N/A,FALSE,"Hoja5"}</definedName>
    <definedName name="___sal2" localSheetId="70" hidden="1">{"SALARIOS",#N/A,FALSE,"Hoja3";"SUELDOS EMPLEADOS",#N/A,FALSE,"Hoja4";"SUELDOS EJECUTIVOS",#N/A,FALSE,"Hoja5"}</definedName>
    <definedName name="___sal2" localSheetId="88" hidden="1">{"SALARIOS",#N/A,FALSE,"Hoja3";"SUELDOS EMPLEADOS",#N/A,FALSE,"Hoja4";"SUELDOS EJECUTIVOS",#N/A,FALSE,"Hoja5"}</definedName>
    <definedName name="___sal2" localSheetId="25" hidden="1">{"SALARIOS",#N/A,FALSE,"Hoja3";"SUELDOS EMPLEADOS",#N/A,FALSE,"Hoja4";"SUELDOS EJECUTIVOS",#N/A,FALSE,"Hoja5"}</definedName>
    <definedName name="___sal2" localSheetId="73" hidden="1">{"SALARIOS",#N/A,FALSE,"Hoja3";"SUELDOS EMPLEADOS",#N/A,FALSE,"Hoja4";"SUELDOS EJECUTIVOS",#N/A,FALSE,"Hoja5"}</definedName>
    <definedName name="___sal2" localSheetId="74" hidden="1">{"SALARIOS",#N/A,FALSE,"Hoja3";"SUELDOS EMPLEADOS",#N/A,FALSE,"Hoja4";"SUELDOS EJECUTIVOS",#N/A,FALSE,"Hoja5"}</definedName>
    <definedName name="___sal2" localSheetId="27" hidden="1">{"SALARIOS",#N/A,FALSE,"Hoja3";"SUELDOS EMPLEADOS",#N/A,FALSE,"Hoja4";"SUELDOS EJECUTIVOS",#N/A,FALSE,"Hoja5"}</definedName>
    <definedName name="___sal2" localSheetId="23" hidden="1">{"SALARIOS",#N/A,FALSE,"Hoja3";"SUELDOS EMPLEADOS",#N/A,FALSE,"Hoja4";"SUELDOS EJECUTIVOS",#N/A,FALSE,"Hoja5"}</definedName>
    <definedName name="___sal2" localSheetId="65" hidden="1">{"SALARIOS",#N/A,FALSE,"Hoja3";"SUELDOS EMPLEADOS",#N/A,FALSE,"Hoja4";"SUELDOS EJECUTIVOS",#N/A,FALSE,"Hoja5"}</definedName>
    <definedName name="___sal2" localSheetId="63" hidden="1">{"SALARIOS",#N/A,FALSE,"Hoja3";"SUELDOS EMPLEADOS",#N/A,FALSE,"Hoja4";"SUELDOS EJECUTIVOS",#N/A,FALSE,"Hoja5"}</definedName>
    <definedName name="___sal2" localSheetId="64" hidden="1">{"SALARIOS",#N/A,FALSE,"Hoja3";"SUELDOS EMPLEADOS",#N/A,FALSE,"Hoja4";"SUELDOS EJECUTIVOS",#N/A,FALSE,"Hoja5"}</definedName>
    <definedName name="___sal2" localSheetId="26" hidden="1">{"SALARIOS",#N/A,FALSE,"Hoja3";"SUELDOS EMPLEADOS",#N/A,FALSE,"Hoja4";"SUELDOS EJECUTIVOS",#N/A,FALSE,"Hoja5"}</definedName>
    <definedName name="___sal2" localSheetId="71" hidden="1">{"SALARIOS",#N/A,FALSE,"Hoja3";"SUELDOS EMPLEADOS",#N/A,FALSE,"Hoja4";"SUELDOS EJECUTIVOS",#N/A,FALSE,"Hoja5"}</definedName>
    <definedName name="___sal2" localSheetId="72" hidden="1">{"SALARIOS",#N/A,FALSE,"Hoja3";"SUELDOS EMPLEADOS",#N/A,FALSE,"Hoja4";"SUELDOS EJECUTIVOS",#N/A,FALSE,"Hoja5"}</definedName>
    <definedName name="___sal2" hidden="1">{"SALARIOS",#N/A,FALSE,"Hoja3";"SUELDOS EMPLEADOS",#N/A,FALSE,"Hoja4";"SUELDOS EJECUTIVOS",#N/A,FALSE,"Hoja5"}</definedName>
    <definedName name="__IntlFixup" hidden="1">TRUE</definedName>
    <definedName name="__sal2" localSheetId="29" hidden="1">{"SALARIOS",#N/A,FALSE,"Hoja3";"SUELDOS EMPLEADOS",#N/A,FALSE,"Hoja4";"SUELDOS EJECUTIVOS",#N/A,FALSE,"Hoja5"}</definedName>
    <definedName name="__sal2" localSheetId="66" hidden="1">{"SALARIOS",#N/A,FALSE,"Hoja3";"SUELDOS EMPLEADOS",#N/A,FALSE,"Hoja4";"SUELDOS EJECUTIVOS",#N/A,FALSE,"Hoja5"}</definedName>
    <definedName name="__sal2" localSheetId="67" hidden="1">{"SALARIOS",#N/A,FALSE,"Hoja3";"SUELDOS EMPLEADOS",#N/A,FALSE,"Hoja4";"SUELDOS EJECUTIVOS",#N/A,FALSE,"Hoja5"}</definedName>
    <definedName name="__sal2" localSheetId="79" hidden="1">{"SALARIOS",#N/A,FALSE,"Hoja3";"SUELDOS EMPLEADOS",#N/A,FALSE,"Hoja4";"SUELDOS EJECUTIVOS",#N/A,FALSE,"Hoja5"}</definedName>
    <definedName name="__sal2" localSheetId="36" hidden="1">{"SALARIOS",#N/A,FALSE,"Hoja3";"SUELDOS EMPLEADOS",#N/A,FALSE,"Hoja4";"SUELDOS EJECUTIVOS",#N/A,FALSE,"Hoja5"}</definedName>
    <definedName name="__sal2" localSheetId="37" hidden="1">{"SALARIOS",#N/A,FALSE,"Hoja3";"SUELDOS EMPLEADOS",#N/A,FALSE,"Hoja4";"SUELDOS EJECUTIVOS",#N/A,FALSE,"Hoja5"}</definedName>
    <definedName name="__sal2" localSheetId="40" hidden="1">{"SALARIOS",#N/A,FALSE,"Hoja3";"SUELDOS EMPLEADOS",#N/A,FALSE,"Hoja4";"SUELDOS EJECUTIVOS",#N/A,FALSE,"Hoja5"}</definedName>
    <definedName name="__sal2" localSheetId="35" hidden="1">{"SALARIOS",#N/A,FALSE,"Hoja3";"SUELDOS EMPLEADOS",#N/A,FALSE,"Hoja4";"SUELDOS EJECUTIVOS",#N/A,FALSE,"Hoja5"}</definedName>
    <definedName name="__sal2" localSheetId="39" hidden="1">{"SALARIOS",#N/A,FALSE,"Hoja3";"SUELDOS EMPLEADOS",#N/A,FALSE,"Hoja4";"SUELDOS EJECUTIVOS",#N/A,FALSE,"Hoja5"}</definedName>
    <definedName name="__sal2" localSheetId="21" hidden="1">{"SALARIOS",#N/A,FALSE,"Hoja3";"SUELDOS EMPLEADOS",#N/A,FALSE,"Hoja4";"SUELDOS EJECUTIVOS",#N/A,FALSE,"Hoja5"}</definedName>
    <definedName name="__sal2" localSheetId="20" hidden="1">{"SALARIOS",#N/A,FALSE,"Hoja3";"SUELDOS EMPLEADOS",#N/A,FALSE,"Hoja4";"SUELDOS EJECUTIVOS",#N/A,FALSE,"Hoja5"}</definedName>
    <definedName name="__sal2" localSheetId="28" hidden="1">{"SALARIOS",#N/A,FALSE,"Hoja3";"SUELDOS EMPLEADOS",#N/A,FALSE,"Hoja4";"SUELDOS EJECUTIVOS",#N/A,FALSE,"Hoja5"}</definedName>
    <definedName name="__sal2" localSheetId="48" hidden="1">{"SALARIOS",#N/A,FALSE,"Hoja3";"SUELDOS EMPLEADOS",#N/A,FALSE,"Hoja4";"SUELDOS EJECUTIVOS",#N/A,FALSE,"Hoja5"}</definedName>
    <definedName name="__sal2" localSheetId="46" hidden="1">{"SALARIOS",#N/A,FALSE,"Hoja3";"SUELDOS EMPLEADOS",#N/A,FALSE,"Hoja4";"SUELDOS EJECUTIVOS",#N/A,FALSE,"Hoja5"}</definedName>
    <definedName name="__sal2" localSheetId="47" hidden="1">{"SALARIOS",#N/A,FALSE,"Hoja3";"SUELDOS EMPLEADOS",#N/A,FALSE,"Hoja4";"SUELDOS EJECUTIVOS",#N/A,FALSE,"Hoja5"}</definedName>
    <definedName name="__sal2" localSheetId="77" hidden="1">{"SALARIOS",#N/A,FALSE,"Hoja3";"SUELDOS EMPLEADOS",#N/A,FALSE,"Hoja4";"SUELDOS EJECUTIVOS",#N/A,FALSE,"Hoja5"}</definedName>
    <definedName name="__sal2" localSheetId="76" hidden="1">{"SALARIOS",#N/A,FALSE,"Hoja3";"SUELDOS EMPLEADOS",#N/A,FALSE,"Hoja4";"SUELDOS EJECUTIVOS",#N/A,FALSE,"Hoja5"}</definedName>
    <definedName name="__sal2" localSheetId="75" hidden="1">{"SALARIOS",#N/A,FALSE,"Hoja3";"SUELDOS EMPLEADOS",#N/A,FALSE,"Hoja4";"SUELDOS EJECUTIVOS",#N/A,FALSE,"Hoja5"}</definedName>
    <definedName name="__sal2" localSheetId="19" hidden="1">{"SALARIOS",#N/A,FALSE,"Hoja3";"SUELDOS EMPLEADOS",#N/A,FALSE,"Hoja4";"SUELDOS EJECUTIVOS",#N/A,FALSE,"Hoja5"}</definedName>
    <definedName name="__sal2" localSheetId="68" hidden="1">{"SALARIOS",#N/A,FALSE,"Hoja3";"SUELDOS EMPLEADOS",#N/A,FALSE,"Hoja4";"SUELDOS EJECUTIVOS",#N/A,FALSE,"Hoja5"}</definedName>
    <definedName name="__sal2" localSheetId="69" hidden="1">{"SALARIOS",#N/A,FALSE,"Hoja3";"SUELDOS EMPLEADOS",#N/A,FALSE,"Hoja4";"SUELDOS EJECUTIVOS",#N/A,FALSE,"Hoja5"}</definedName>
    <definedName name="__sal2" localSheetId="70" hidden="1">{"SALARIOS",#N/A,FALSE,"Hoja3";"SUELDOS EMPLEADOS",#N/A,FALSE,"Hoja4";"SUELDOS EJECUTIVOS",#N/A,FALSE,"Hoja5"}</definedName>
    <definedName name="__sal2" localSheetId="88" hidden="1">{"SALARIOS",#N/A,FALSE,"Hoja3";"SUELDOS EMPLEADOS",#N/A,FALSE,"Hoja4";"SUELDOS EJECUTIVOS",#N/A,FALSE,"Hoja5"}</definedName>
    <definedName name="__sal2" localSheetId="25" hidden="1">{"SALARIOS",#N/A,FALSE,"Hoja3";"SUELDOS EMPLEADOS",#N/A,FALSE,"Hoja4";"SUELDOS EJECUTIVOS",#N/A,FALSE,"Hoja5"}</definedName>
    <definedName name="__sal2" localSheetId="73" hidden="1">{"SALARIOS",#N/A,FALSE,"Hoja3";"SUELDOS EMPLEADOS",#N/A,FALSE,"Hoja4";"SUELDOS EJECUTIVOS",#N/A,FALSE,"Hoja5"}</definedName>
    <definedName name="__sal2" localSheetId="74" hidden="1">{"SALARIOS",#N/A,FALSE,"Hoja3";"SUELDOS EMPLEADOS",#N/A,FALSE,"Hoja4";"SUELDOS EJECUTIVOS",#N/A,FALSE,"Hoja5"}</definedName>
    <definedName name="__sal2" localSheetId="27" hidden="1">{"SALARIOS",#N/A,FALSE,"Hoja3";"SUELDOS EMPLEADOS",#N/A,FALSE,"Hoja4";"SUELDOS EJECUTIVOS",#N/A,FALSE,"Hoja5"}</definedName>
    <definedName name="__sal2" localSheetId="23" hidden="1">{"SALARIOS",#N/A,FALSE,"Hoja3";"SUELDOS EMPLEADOS",#N/A,FALSE,"Hoja4";"SUELDOS EJECUTIVOS",#N/A,FALSE,"Hoja5"}</definedName>
    <definedName name="__sal2" localSheetId="65" hidden="1">{"SALARIOS",#N/A,FALSE,"Hoja3";"SUELDOS EMPLEADOS",#N/A,FALSE,"Hoja4";"SUELDOS EJECUTIVOS",#N/A,FALSE,"Hoja5"}</definedName>
    <definedName name="__sal2" localSheetId="63" hidden="1">{"SALARIOS",#N/A,FALSE,"Hoja3";"SUELDOS EMPLEADOS",#N/A,FALSE,"Hoja4";"SUELDOS EJECUTIVOS",#N/A,FALSE,"Hoja5"}</definedName>
    <definedName name="__sal2" localSheetId="64" hidden="1">{"SALARIOS",#N/A,FALSE,"Hoja3";"SUELDOS EMPLEADOS",#N/A,FALSE,"Hoja4";"SUELDOS EJECUTIVOS",#N/A,FALSE,"Hoja5"}</definedName>
    <definedName name="__sal2" localSheetId="26" hidden="1">{"SALARIOS",#N/A,FALSE,"Hoja3";"SUELDOS EMPLEADOS",#N/A,FALSE,"Hoja4";"SUELDOS EJECUTIVOS",#N/A,FALSE,"Hoja5"}</definedName>
    <definedName name="__sal2" localSheetId="71" hidden="1">{"SALARIOS",#N/A,FALSE,"Hoja3";"SUELDOS EMPLEADOS",#N/A,FALSE,"Hoja4";"SUELDOS EJECUTIVOS",#N/A,FALSE,"Hoja5"}</definedName>
    <definedName name="__sal2" localSheetId="72" hidden="1">{"SALARIOS",#N/A,FALSE,"Hoja3";"SUELDOS EMPLEADOS",#N/A,FALSE,"Hoja4";"SUELDOS EJECUTIVOS",#N/A,FALSE,"Hoja5"}</definedName>
    <definedName name="__sal2" hidden="1">{"SALARIOS",#N/A,FALSE,"Hoja3";"SUELDOS EMPLEADOS",#N/A,FALSE,"Hoja4";"SUELDOS EJECUTIVOS",#N/A,FALSE,"Hoja5"}</definedName>
    <definedName name="_1_123Graph_AEND" localSheetId="29" hidden="1">#REF!</definedName>
    <definedName name="_1_123Graph_AEND" localSheetId="66" hidden="1">#REF!</definedName>
    <definedName name="_1_123Graph_AEND" localSheetId="67" hidden="1">#REF!</definedName>
    <definedName name="_1_123Graph_AEND" localSheetId="36" hidden="1">#REF!</definedName>
    <definedName name="_1_123Graph_AEND" localSheetId="37" hidden="1">#REF!</definedName>
    <definedName name="_1_123Graph_AEND" localSheetId="40" hidden="1">#REF!</definedName>
    <definedName name="_1_123Graph_AEND" localSheetId="35" hidden="1">#REF!</definedName>
    <definedName name="_1_123Graph_AEND" localSheetId="39" hidden="1">#REF!</definedName>
    <definedName name="_1_123Graph_AEND" localSheetId="21" hidden="1">#REF!</definedName>
    <definedName name="_1_123Graph_AEND" localSheetId="20" hidden="1">#REF!</definedName>
    <definedName name="_1_123Graph_AEND" localSheetId="28" hidden="1">#REF!</definedName>
    <definedName name="_1_123Graph_AEND" localSheetId="48" hidden="1">#REF!</definedName>
    <definedName name="_1_123Graph_AEND" localSheetId="46" hidden="1">#REF!</definedName>
    <definedName name="_1_123Graph_AEND" localSheetId="47" hidden="1">#REF!</definedName>
    <definedName name="_1_123Graph_AEND" localSheetId="77" hidden="1">#REF!</definedName>
    <definedName name="_1_123Graph_AEND" localSheetId="76" hidden="1">#REF!</definedName>
    <definedName name="_1_123Graph_AEND" localSheetId="75" hidden="1">#REF!</definedName>
    <definedName name="_1_123Graph_AEND" localSheetId="19" hidden="1">#REF!</definedName>
    <definedName name="_1_123Graph_AEND" localSheetId="68" hidden="1">#REF!</definedName>
    <definedName name="_1_123Graph_AEND" localSheetId="69" hidden="1">#REF!</definedName>
    <definedName name="_1_123Graph_AEND" localSheetId="70" hidden="1">#REF!</definedName>
    <definedName name="_1_123Graph_AEND" localSheetId="88" hidden="1">#REF!</definedName>
    <definedName name="_1_123Graph_AEND" localSheetId="25" hidden="1">#REF!</definedName>
    <definedName name="_1_123Graph_AEND" localSheetId="73" hidden="1">#REF!</definedName>
    <definedName name="_1_123Graph_AEND" localSheetId="74" hidden="1">#REF!</definedName>
    <definedName name="_1_123Graph_AEND" localSheetId="27" hidden="1">#REF!</definedName>
    <definedName name="_1_123Graph_AEND" localSheetId="23" hidden="1">#REF!</definedName>
    <definedName name="_1_123Graph_AEND" localSheetId="65" hidden="1">#REF!</definedName>
    <definedName name="_1_123Graph_AEND" localSheetId="63" hidden="1">#REF!</definedName>
    <definedName name="_1_123Graph_AEND" localSheetId="64" hidden="1">#REF!</definedName>
    <definedName name="_1_123Graph_AEND" localSheetId="26" hidden="1">#REF!</definedName>
    <definedName name="_1_123Graph_AEND" localSheetId="71" hidden="1">#REF!</definedName>
    <definedName name="_1_123Graph_AEND" localSheetId="72" hidden="1">#REF!</definedName>
    <definedName name="_1_123Graph_AEND" hidden="1">#REF!</definedName>
    <definedName name="_2_123Graph_XEND" localSheetId="29" hidden="1">#REF!</definedName>
    <definedName name="_2_123Graph_XEND" localSheetId="66" hidden="1">#REF!</definedName>
    <definedName name="_2_123Graph_XEND" localSheetId="67" hidden="1">#REF!</definedName>
    <definedName name="_2_123Graph_XEND" localSheetId="36" hidden="1">#REF!</definedName>
    <definedName name="_2_123Graph_XEND" localSheetId="37" hidden="1">#REF!</definedName>
    <definedName name="_2_123Graph_XEND" localSheetId="40" hidden="1">#REF!</definedName>
    <definedName name="_2_123Graph_XEND" localSheetId="35" hidden="1">#REF!</definedName>
    <definedName name="_2_123Graph_XEND" localSheetId="39" hidden="1">#REF!</definedName>
    <definedName name="_2_123Graph_XEND" localSheetId="21" hidden="1">#REF!</definedName>
    <definedName name="_2_123Graph_XEND" localSheetId="20" hidden="1">#REF!</definedName>
    <definedName name="_2_123Graph_XEND" localSheetId="28" hidden="1">#REF!</definedName>
    <definedName name="_2_123Graph_XEND" localSheetId="48" hidden="1">#REF!</definedName>
    <definedName name="_2_123Graph_XEND" localSheetId="46" hidden="1">#REF!</definedName>
    <definedName name="_2_123Graph_XEND" localSheetId="47" hidden="1">#REF!</definedName>
    <definedName name="_2_123Graph_XEND" localSheetId="77" hidden="1">#REF!</definedName>
    <definedName name="_2_123Graph_XEND" localSheetId="76" hidden="1">#REF!</definedName>
    <definedName name="_2_123Graph_XEND" localSheetId="75" hidden="1">#REF!</definedName>
    <definedName name="_2_123Graph_XEND" localSheetId="19" hidden="1">#REF!</definedName>
    <definedName name="_2_123Graph_XEND" localSheetId="68" hidden="1">#REF!</definedName>
    <definedName name="_2_123Graph_XEND" localSheetId="69" hidden="1">#REF!</definedName>
    <definedName name="_2_123Graph_XEND" localSheetId="70" hidden="1">#REF!</definedName>
    <definedName name="_2_123Graph_XEND" localSheetId="88" hidden="1">#REF!</definedName>
    <definedName name="_2_123Graph_XEND" localSheetId="25" hidden="1">#REF!</definedName>
    <definedName name="_2_123Graph_XEND" localSheetId="73" hidden="1">#REF!</definedName>
    <definedName name="_2_123Graph_XEND" localSheetId="74" hidden="1">#REF!</definedName>
    <definedName name="_2_123Graph_XEND" localSheetId="27" hidden="1">#REF!</definedName>
    <definedName name="_2_123Graph_XEND" localSheetId="23" hidden="1">#REF!</definedName>
    <definedName name="_2_123Graph_XEND" localSheetId="65" hidden="1">#REF!</definedName>
    <definedName name="_2_123Graph_XEND" localSheetId="63" hidden="1">#REF!</definedName>
    <definedName name="_2_123Graph_XEND" localSheetId="64" hidden="1">#REF!</definedName>
    <definedName name="_2_123Graph_XEND" localSheetId="26" hidden="1">#REF!</definedName>
    <definedName name="_2_123Graph_XEND" localSheetId="71" hidden="1">#REF!</definedName>
    <definedName name="_2_123Graph_XEND" localSheetId="72" hidden="1">#REF!</definedName>
    <definedName name="_2_123Graph_XEND" hidden="1">#REF!</definedName>
    <definedName name="_Dist_Bin" localSheetId="29" hidden="1">#REF!</definedName>
    <definedName name="_Dist_Bin" localSheetId="66" hidden="1">#REF!</definedName>
    <definedName name="_Dist_Bin" localSheetId="67" hidden="1">#REF!</definedName>
    <definedName name="_Dist_Bin" localSheetId="36" hidden="1">#REF!</definedName>
    <definedName name="_Dist_Bin" localSheetId="37" hidden="1">#REF!</definedName>
    <definedName name="_Dist_Bin" localSheetId="40" hidden="1">#REF!</definedName>
    <definedName name="_Dist_Bin" localSheetId="35" hidden="1">#REF!</definedName>
    <definedName name="_Dist_Bin" localSheetId="39" hidden="1">#REF!</definedName>
    <definedName name="_Dist_Bin" localSheetId="21" hidden="1">#REF!</definedName>
    <definedName name="_Dist_Bin" localSheetId="20" hidden="1">#REF!</definedName>
    <definedName name="_Dist_Bin" localSheetId="28" hidden="1">#REF!</definedName>
    <definedName name="_Dist_Bin" localSheetId="48" hidden="1">#REF!</definedName>
    <definedName name="_Dist_Bin" localSheetId="46" hidden="1">#REF!</definedName>
    <definedName name="_Dist_Bin" localSheetId="47" hidden="1">#REF!</definedName>
    <definedName name="_Dist_Bin" localSheetId="77" hidden="1">#REF!</definedName>
    <definedName name="_Dist_Bin" localSheetId="76" hidden="1">#REF!</definedName>
    <definedName name="_Dist_Bin" localSheetId="75" hidden="1">#REF!</definedName>
    <definedName name="_Dist_Bin" localSheetId="19" hidden="1">#REF!</definedName>
    <definedName name="_Dist_Bin" localSheetId="68" hidden="1">#REF!</definedName>
    <definedName name="_Dist_Bin" localSheetId="69" hidden="1">#REF!</definedName>
    <definedName name="_Dist_Bin" localSheetId="70" hidden="1">#REF!</definedName>
    <definedName name="_Dist_Bin" localSheetId="88" hidden="1">#REF!</definedName>
    <definedName name="_Dist_Bin" localSheetId="25" hidden="1">#REF!</definedName>
    <definedName name="_Dist_Bin" localSheetId="73" hidden="1">#REF!</definedName>
    <definedName name="_Dist_Bin" localSheetId="74" hidden="1">#REF!</definedName>
    <definedName name="_Dist_Bin" localSheetId="27" hidden="1">#REF!</definedName>
    <definedName name="_Dist_Bin" localSheetId="23" hidden="1">#REF!</definedName>
    <definedName name="_Dist_Bin" localSheetId="65" hidden="1">#REF!</definedName>
    <definedName name="_Dist_Bin" localSheetId="63" hidden="1">#REF!</definedName>
    <definedName name="_Dist_Bin" localSheetId="64" hidden="1">#REF!</definedName>
    <definedName name="_Dist_Bin" localSheetId="26" hidden="1">#REF!</definedName>
    <definedName name="_Dist_Bin" localSheetId="71" hidden="1">#REF!</definedName>
    <definedName name="_Dist_Bin" localSheetId="72" hidden="1">#REF!</definedName>
    <definedName name="_Dist_Bin" hidden="1">#REF!</definedName>
    <definedName name="_Dist_Values" localSheetId="64" hidden="1">#REF!</definedName>
    <definedName name="_Dist_Values" hidden="1">#REF!</definedName>
    <definedName name="_Fill" localSheetId="64" hidden="1">#REF!</definedName>
    <definedName name="_Fill" hidden="1">#REF!</definedName>
    <definedName name="_xlnm._FilterDatabase" localSheetId="29" hidden="1">Carryover!$A$3:$AU$9</definedName>
    <definedName name="_xlnm._FilterDatabase" localSheetId="78" hidden="1">'MS - Carryover'!$A$3:$AU$8</definedName>
    <definedName name="_xlnm._FilterDatabase" localSheetId="88" hidden="1">'Res Carryover'!$A$3:$AU$8</definedName>
    <definedName name="_xlnm._FilterDatabase" localSheetId="33" hidden="1">'RP - IQ Carryover'!$A$3:$AV$12</definedName>
    <definedName name="_xlnm._FilterDatabase" localSheetId="34" hidden="1">'RP - MR Carryover'!$A$3:$AV$18</definedName>
    <definedName name="_Key1" localSheetId="29" hidden="1">#REF!</definedName>
    <definedName name="_Key1" localSheetId="66" hidden="1">#REF!</definedName>
    <definedName name="_Key1" localSheetId="67" hidden="1">#REF!</definedName>
    <definedName name="_Key1" localSheetId="36" hidden="1">#REF!</definedName>
    <definedName name="_Key1" localSheetId="37" hidden="1">#REF!</definedName>
    <definedName name="_Key1" localSheetId="40" hidden="1">#REF!</definedName>
    <definedName name="_Key1" localSheetId="35" hidden="1">#REF!</definedName>
    <definedName name="_Key1" localSheetId="39" hidden="1">#REF!</definedName>
    <definedName name="_Key1" localSheetId="21" hidden="1">#REF!</definedName>
    <definedName name="_Key1" localSheetId="20" hidden="1">#REF!</definedName>
    <definedName name="_Key1" localSheetId="28" hidden="1">#REF!</definedName>
    <definedName name="_Key1" localSheetId="48" hidden="1">#REF!</definedName>
    <definedName name="_Key1" localSheetId="46" hidden="1">#REF!</definedName>
    <definedName name="_Key1" localSheetId="47" hidden="1">#REF!</definedName>
    <definedName name="_Key1" localSheetId="77" hidden="1">#REF!</definedName>
    <definedName name="_Key1" localSheetId="76" hidden="1">#REF!</definedName>
    <definedName name="_Key1" localSheetId="75" hidden="1">#REF!</definedName>
    <definedName name="_Key1" localSheetId="19" hidden="1">#REF!</definedName>
    <definedName name="_Key1" localSheetId="68" hidden="1">#REF!</definedName>
    <definedName name="_Key1" localSheetId="69" hidden="1">#REF!</definedName>
    <definedName name="_Key1" localSheetId="70" hidden="1">#REF!</definedName>
    <definedName name="_Key1" localSheetId="88" hidden="1">#REF!</definedName>
    <definedName name="_Key1" localSheetId="25" hidden="1">#REF!</definedName>
    <definedName name="_Key1" localSheetId="73" hidden="1">#REF!</definedName>
    <definedName name="_Key1" localSheetId="74" hidden="1">#REF!</definedName>
    <definedName name="_Key1" localSheetId="27" hidden="1">#REF!</definedName>
    <definedName name="_Key1" localSheetId="23" hidden="1">#REF!</definedName>
    <definedName name="_Key1" localSheetId="65" hidden="1">#REF!</definedName>
    <definedName name="_Key1" localSheetId="63" hidden="1">#REF!</definedName>
    <definedName name="_Key1" localSheetId="64" hidden="1">#REF!</definedName>
    <definedName name="_Key1" localSheetId="26" hidden="1">#REF!</definedName>
    <definedName name="_Key1" localSheetId="71" hidden="1">#REF!</definedName>
    <definedName name="_Key1" localSheetId="72" hidden="1">#REF!</definedName>
    <definedName name="_Key1" hidden="1">#REF!</definedName>
    <definedName name="_Key2" localSheetId="29" hidden="1">#REF!</definedName>
    <definedName name="_Key2" localSheetId="66" hidden="1">#REF!</definedName>
    <definedName name="_Key2" localSheetId="67" hidden="1">#REF!</definedName>
    <definedName name="_Key2" localSheetId="36" hidden="1">#REF!</definedName>
    <definedName name="_Key2" localSheetId="37" hidden="1">#REF!</definedName>
    <definedName name="_Key2" localSheetId="40" hidden="1">#REF!</definedName>
    <definedName name="_Key2" localSheetId="35" hidden="1">#REF!</definedName>
    <definedName name="_Key2" localSheetId="39" hidden="1">#REF!</definedName>
    <definedName name="_Key2" localSheetId="21" hidden="1">#REF!</definedName>
    <definedName name="_Key2" localSheetId="20" hidden="1">#REF!</definedName>
    <definedName name="_Key2" localSheetId="28" hidden="1">#REF!</definedName>
    <definedName name="_Key2" localSheetId="48" hidden="1">#REF!</definedName>
    <definedName name="_Key2" localSheetId="46" hidden="1">#REF!</definedName>
    <definedName name="_Key2" localSheetId="47" hidden="1">#REF!</definedName>
    <definedName name="_Key2" localSheetId="77" hidden="1">#REF!</definedName>
    <definedName name="_Key2" localSheetId="76" hidden="1">#REF!</definedName>
    <definedName name="_Key2" localSheetId="75" hidden="1">#REF!</definedName>
    <definedName name="_Key2" localSheetId="19" hidden="1">#REF!</definedName>
    <definedName name="_Key2" localSheetId="68" hidden="1">#REF!</definedName>
    <definedName name="_Key2" localSheetId="69" hidden="1">#REF!</definedName>
    <definedName name="_Key2" localSheetId="70" hidden="1">#REF!</definedName>
    <definedName name="_Key2" localSheetId="88" hidden="1">#REF!</definedName>
    <definedName name="_Key2" localSheetId="25" hidden="1">#REF!</definedName>
    <definedName name="_Key2" localSheetId="73" hidden="1">#REF!</definedName>
    <definedName name="_Key2" localSheetId="74" hidden="1">#REF!</definedName>
    <definedName name="_Key2" localSheetId="27" hidden="1">#REF!</definedName>
    <definedName name="_Key2" localSheetId="23" hidden="1">#REF!</definedName>
    <definedName name="_Key2" localSheetId="65" hidden="1">#REF!</definedName>
    <definedName name="_Key2" localSheetId="63" hidden="1">#REF!</definedName>
    <definedName name="_Key2" localSheetId="64" hidden="1">#REF!</definedName>
    <definedName name="_Key2" localSheetId="26" hidden="1">#REF!</definedName>
    <definedName name="_Key2" localSheetId="71" hidden="1">#REF!</definedName>
    <definedName name="_Key2" localSheetId="72" hidden="1">#REF!</definedName>
    <definedName name="_Key2" hidden="1">#REF!</definedName>
    <definedName name="_Order1" hidden="1">255</definedName>
    <definedName name="_Order2" hidden="1">255</definedName>
    <definedName name="_Sort" localSheetId="29" hidden="1">#REF!</definedName>
    <definedName name="_Sort" localSheetId="66" hidden="1">#REF!</definedName>
    <definedName name="_Sort" localSheetId="67" hidden="1">#REF!</definedName>
    <definedName name="_Sort" localSheetId="36" hidden="1">#REF!</definedName>
    <definedName name="_Sort" localSheetId="37" hidden="1">#REF!</definedName>
    <definedName name="_Sort" localSheetId="40" hidden="1">#REF!</definedName>
    <definedName name="_Sort" localSheetId="35" hidden="1">#REF!</definedName>
    <definedName name="_Sort" localSheetId="39" hidden="1">#REF!</definedName>
    <definedName name="_Sort" localSheetId="21" hidden="1">#REF!</definedName>
    <definedName name="_Sort" localSheetId="20" hidden="1">#REF!</definedName>
    <definedName name="_Sort" localSheetId="28" hidden="1">#REF!</definedName>
    <definedName name="_Sort" localSheetId="48" hidden="1">#REF!</definedName>
    <definedName name="_Sort" localSheetId="46" hidden="1">#REF!</definedName>
    <definedName name="_Sort" localSheetId="47" hidden="1">#REF!</definedName>
    <definedName name="_Sort" localSheetId="77" hidden="1">#REF!</definedName>
    <definedName name="_Sort" localSheetId="76" hidden="1">#REF!</definedName>
    <definedName name="_Sort" localSheetId="75" hidden="1">#REF!</definedName>
    <definedName name="_Sort" localSheetId="19" hidden="1">#REF!</definedName>
    <definedName name="_Sort" localSheetId="68" hidden="1">#REF!</definedName>
    <definedName name="_Sort" localSheetId="69" hidden="1">#REF!</definedName>
    <definedName name="_Sort" localSheetId="70" hidden="1">#REF!</definedName>
    <definedName name="_Sort" localSheetId="88" hidden="1">#REF!</definedName>
    <definedName name="_Sort" localSheetId="25" hidden="1">#REF!</definedName>
    <definedName name="_Sort" localSheetId="73" hidden="1">#REF!</definedName>
    <definedName name="_Sort" localSheetId="74" hidden="1">#REF!</definedName>
    <definedName name="_Sort" localSheetId="27" hidden="1">#REF!</definedName>
    <definedName name="_Sort" localSheetId="23" hidden="1">#REF!</definedName>
    <definedName name="_Sort" localSheetId="65" hidden="1">#REF!</definedName>
    <definedName name="_Sort" localSheetId="63" hidden="1">#REF!</definedName>
    <definedName name="_Sort" localSheetId="64" hidden="1">#REF!</definedName>
    <definedName name="_Sort" localSheetId="26" hidden="1">#REF!</definedName>
    <definedName name="_Sort" localSheetId="71" hidden="1">#REF!</definedName>
    <definedName name="_Sort" localSheetId="72" hidden="1">#REF!</definedName>
    <definedName name="_Sort" hidden="1">#REF!</definedName>
    <definedName name="AcctNum">#REF!</definedName>
    <definedName name="Address">#REF!</definedName>
    <definedName name="adsfas" localSheetId="29" hidden="1">#REF!</definedName>
    <definedName name="adsfas" localSheetId="66" hidden="1">#REF!</definedName>
    <definedName name="adsfas" localSheetId="67" hidden="1">#REF!</definedName>
    <definedName name="adsfas" localSheetId="79" hidden="1">#REF!</definedName>
    <definedName name="adsfas" localSheetId="36" hidden="1">#REF!</definedName>
    <definedName name="adsfas" localSheetId="37" hidden="1">#REF!</definedName>
    <definedName name="adsfas" localSheetId="40" hidden="1">#REF!</definedName>
    <definedName name="adsfas" localSheetId="35" hidden="1">#REF!</definedName>
    <definedName name="adsfas" localSheetId="39" hidden="1">#REF!</definedName>
    <definedName name="adsfas" localSheetId="21" hidden="1">#REF!</definedName>
    <definedName name="adsfas" localSheetId="20" hidden="1">#REF!</definedName>
    <definedName name="adsfas" localSheetId="28" hidden="1">#REF!</definedName>
    <definedName name="adsfas" localSheetId="48" hidden="1">#REF!</definedName>
    <definedName name="adsfas" localSheetId="46" hidden="1">#REF!</definedName>
    <definedName name="adsfas" localSheetId="47" hidden="1">#REF!</definedName>
    <definedName name="adsfas" localSheetId="77" hidden="1">#REF!</definedName>
    <definedName name="adsfas" localSheetId="76" hidden="1">#REF!</definedName>
    <definedName name="adsfas" localSheetId="75" hidden="1">#REF!</definedName>
    <definedName name="adsfas" localSheetId="19" hidden="1">#REF!</definedName>
    <definedName name="adsfas" localSheetId="68" hidden="1">#REF!</definedName>
    <definedName name="adsfas" localSheetId="69" hidden="1">#REF!</definedName>
    <definedName name="adsfas" localSheetId="70" hidden="1">#REF!</definedName>
    <definedName name="adsfas" localSheetId="88" hidden="1">#REF!</definedName>
    <definedName name="adsfas" localSheetId="25" hidden="1">#REF!</definedName>
    <definedName name="adsfas" localSheetId="73" hidden="1">#REF!</definedName>
    <definedName name="adsfas" localSheetId="74" hidden="1">#REF!</definedName>
    <definedName name="adsfas" localSheetId="27" hidden="1">#REF!</definedName>
    <definedName name="adsfas" localSheetId="23" hidden="1">#REF!</definedName>
    <definedName name="adsfas" localSheetId="65" hidden="1">#REF!</definedName>
    <definedName name="adsfas" localSheetId="63" hidden="1">#REF!</definedName>
    <definedName name="adsfas" localSheetId="64" hidden="1">#REF!</definedName>
    <definedName name="adsfas" localSheetId="26" hidden="1">#REF!</definedName>
    <definedName name="adsfas" localSheetId="71" hidden="1">#REF!</definedName>
    <definedName name="adsfas" localSheetId="72" hidden="1">#REF!</definedName>
    <definedName name="adsfas" hidden="1">#REF!</definedName>
    <definedName name="aesreport2"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8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l">#REF!</definedName>
    <definedName name="AllBluePrintsData">#REF!</definedName>
    <definedName name="annual_report2" localSheetId="29" hidden="1">{"ARPandL",#N/A,FALSE,"Report Annual";"ARCashflow",#N/A,FALSE,"Report Annual";"ARBalanceSheet",#N/A,FALSE,"Report Annual";"ARRatios",#N/A,FALSE,"Report Annual"}</definedName>
    <definedName name="annual_report2" localSheetId="66" hidden="1">{"ARPandL",#N/A,FALSE,"Report Annual";"ARCashflow",#N/A,FALSE,"Report Annual";"ARBalanceSheet",#N/A,FALSE,"Report Annual";"ARRatios",#N/A,FALSE,"Report Annual"}</definedName>
    <definedName name="annual_report2" localSheetId="67" hidden="1">{"ARPandL",#N/A,FALSE,"Report Annual";"ARCashflow",#N/A,FALSE,"Report Annual";"ARBalanceSheet",#N/A,FALSE,"Report Annual";"ARRatios",#N/A,FALSE,"Report Annual"}</definedName>
    <definedName name="annual_report2" localSheetId="79" hidden="1">{"ARPandL",#N/A,FALSE,"Report Annual";"ARCashflow",#N/A,FALSE,"Report Annual";"ARBalanceSheet",#N/A,FALSE,"Report Annual";"ARRatios",#N/A,FALSE,"Report Annual"}</definedName>
    <definedName name="annual_report2" localSheetId="36" hidden="1">{"ARPandL",#N/A,FALSE,"Report Annual";"ARCashflow",#N/A,FALSE,"Report Annual";"ARBalanceSheet",#N/A,FALSE,"Report Annual";"ARRatios",#N/A,FALSE,"Report Annual"}</definedName>
    <definedName name="annual_report2" localSheetId="37" hidden="1">{"ARPandL",#N/A,FALSE,"Report Annual";"ARCashflow",#N/A,FALSE,"Report Annual";"ARBalanceSheet",#N/A,FALSE,"Report Annual";"ARRatios",#N/A,FALSE,"Report Annual"}</definedName>
    <definedName name="annual_report2" localSheetId="40" hidden="1">{"ARPandL",#N/A,FALSE,"Report Annual";"ARCashflow",#N/A,FALSE,"Report Annual";"ARBalanceSheet",#N/A,FALSE,"Report Annual";"ARRatios",#N/A,FALSE,"Report Annual"}</definedName>
    <definedName name="annual_report2" localSheetId="35" hidden="1">{"ARPandL",#N/A,FALSE,"Report Annual";"ARCashflow",#N/A,FALSE,"Report Annual";"ARBalanceSheet",#N/A,FALSE,"Report Annual";"ARRatios",#N/A,FALSE,"Report Annual"}</definedName>
    <definedName name="annual_report2" localSheetId="39" hidden="1">{"ARPandL",#N/A,FALSE,"Report Annual";"ARCashflow",#N/A,FALSE,"Report Annual";"ARBalanceSheet",#N/A,FALSE,"Report Annual";"ARRatios",#N/A,FALSE,"Report Annual"}</definedName>
    <definedName name="annual_report2" localSheetId="21" hidden="1">{"ARPandL",#N/A,FALSE,"Report Annual";"ARCashflow",#N/A,FALSE,"Report Annual";"ARBalanceSheet",#N/A,FALSE,"Report Annual";"ARRatios",#N/A,FALSE,"Report Annual"}</definedName>
    <definedName name="annual_report2" localSheetId="20" hidden="1">{"ARPandL",#N/A,FALSE,"Report Annual";"ARCashflow",#N/A,FALSE,"Report Annual";"ARBalanceSheet",#N/A,FALSE,"Report Annual";"ARRatios",#N/A,FALSE,"Report Annual"}</definedName>
    <definedName name="annual_report2" localSheetId="28" hidden="1">{"ARPandL",#N/A,FALSE,"Report Annual";"ARCashflow",#N/A,FALSE,"Report Annual";"ARBalanceSheet",#N/A,FALSE,"Report Annual";"ARRatios",#N/A,FALSE,"Report Annual"}</definedName>
    <definedName name="annual_report2" localSheetId="48" hidden="1">{"ARPandL",#N/A,FALSE,"Report Annual";"ARCashflow",#N/A,FALSE,"Report Annual";"ARBalanceSheet",#N/A,FALSE,"Report Annual";"ARRatios",#N/A,FALSE,"Report Annual"}</definedName>
    <definedName name="annual_report2" localSheetId="46" hidden="1">{"ARPandL",#N/A,FALSE,"Report Annual";"ARCashflow",#N/A,FALSE,"Report Annual";"ARBalanceSheet",#N/A,FALSE,"Report Annual";"ARRatios",#N/A,FALSE,"Report Annual"}</definedName>
    <definedName name="annual_report2" localSheetId="47" hidden="1">{"ARPandL",#N/A,FALSE,"Report Annual";"ARCashflow",#N/A,FALSE,"Report Annual";"ARBalanceSheet",#N/A,FALSE,"Report Annual";"ARRatios",#N/A,FALSE,"Report Annual"}</definedName>
    <definedName name="annual_report2" localSheetId="77" hidden="1">{"ARPandL",#N/A,FALSE,"Report Annual";"ARCashflow",#N/A,FALSE,"Report Annual";"ARBalanceSheet",#N/A,FALSE,"Report Annual";"ARRatios",#N/A,FALSE,"Report Annual"}</definedName>
    <definedName name="annual_report2" localSheetId="76" hidden="1">{"ARPandL",#N/A,FALSE,"Report Annual";"ARCashflow",#N/A,FALSE,"Report Annual";"ARBalanceSheet",#N/A,FALSE,"Report Annual";"ARRatios",#N/A,FALSE,"Report Annual"}</definedName>
    <definedName name="annual_report2" localSheetId="75" hidden="1">{"ARPandL",#N/A,FALSE,"Report Annual";"ARCashflow",#N/A,FALSE,"Report Annual";"ARBalanceSheet",#N/A,FALSE,"Report Annual";"ARRatios",#N/A,FALSE,"Report Annual"}</definedName>
    <definedName name="annual_report2" localSheetId="19" hidden="1">{"ARPandL",#N/A,FALSE,"Report Annual";"ARCashflow",#N/A,FALSE,"Report Annual";"ARBalanceSheet",#N/A,FALSE,"Report Annual";"ARRatios",#N/A,FALSE,"Report Annual"}</definedName>
    <definedName name="annual_report2" localSheetId="68" hidden="1">{"ARPandL",#N/A,FALSE,"Report Annual";"ARCashflow",#N/A,FALSE,"Report Annual";"ARBalanceSheet",#N/A,FALSE,"Report Annual";"ARRatios",#N/A,FALSE,"Report Annual"}</definedName>
    <definedName name="annual_report2" localSheetId="69" hidden="1">{"ARPandL",#N/A,FALSE,"Report Annual";"ARCashflow",#N/A,FALSE,"Report Annual";"ARBalanceSheet",#N/A,FALSE,"Report Annual";"ARRatios",#N/A,FALSE,"Report Annual"}</definedName>
    <definedName name="annual_report2" localSheetId="70" hidden="1">{"ARPandL",#N/A,FALSE,"Report Annual";"ARCashflow",#N/A,FALSE,"Report Annual";"ARBalanceSheet",#N/A,FALSE,"Report Annual";"ARRatios",#N/A,FALSE,"Report Annual"}</definedName>
    <definedName name="annual_report2" localSheetId="88" hidden="1">{"ARPandL",#N/A,FALSE,"Report Annual";"ARCashflow",#N/A,FALSE,"Report Annual";"ARBalanceSheet",#N/A,FALSE,"Report Annual";"ARRatios",#N/A,FALSE,"Report Annual"}</definedName>
    <definedName name="annual_report2" localSheetId="25" hidden="1">{"ARPandL",#N/A,FALSE,"Report Annual";"ARCashflow",#N/A,FALSE,"Report Annual";"ARBalanceSheet",#N/A,FALSE,"Report Annual";"ARRatios",#N/A,FALSE,"Report Annual"}</definedName>
    <definedName name="annual_report2" localSheetId="73" hidden="1">{"ARPandL",#N/A,FALSE,"Report Annual";"ARCashflow",#N/A,FALSE,"Report Annual";"ARBalanceSheet",#N/A,FALSE,"Report Annual";"ARRatios",#N/A,FALSE,"Report Annual"}</definedName>
    <definedName name="annual_report2" localSheetId="74" hidden="1">{"ARPandL",#N/A,FALSE,"Report Annual";"ARCashflow",#N/A,FALSE,"Report Annual";"ARBalanceSheet",#N/A,FALSE,"Report Annual";"ARRatios",#N/A,FALSE,"Report Annual"}</definedName>
    <definedName name="annual_report2" localSheetId="27" hidden="1">{"ARPandL",#N/A,FALSE,"Report Annual";"ARCashflow",#N/A,FALSE,"Report Annual";"ARBalanceSheet",#N/A,FALSE,"Report Annual";"ARRatios",#N/A,FALSE,"Report Annual"}</definedName>
    <definedName name="annual_report2" localSheetId="23" hidden="1">{"ARPandL",#N/A,FALSE,"Report Annual";"ARCashflow",#N/A,FALSE,"Report Annual";"ARBalanceSheet",#N/A,FALSE,"Report Annual";"ARRatios",#N/A,FALSE,"Report Annual"}</definedName>
    <definedName name="annual_report2" localSheetId="65" hidden="1">{"ARPandL",#N/A,FALSE,"Report Annual";"ARCashflow",#N/A,FALSE,"Report Annual";"ARBalanceSheet",#N/A,FALSE,"Report Annual";"ARRatios",#N/A,FALSE,"Report Annual"}</definedName>
    <definedName name="annual_report2" localSheetId="63" hidden="1">{"ARPandL",#N/A,FALSE,"Report Annual";"ARCashflow",#N/A,FALSE,"Report Annual";"ARBalanceSheet",#N/A,FALSE,"Report Annual";"ARRatios",#N/A,FALSE,"Report Annual"}</definedName>
    <definedName name="annual_report2" localSheetId="64" hidden="1">{"ARPandL",#N/A,FALSE,"Report Annual";"ARCashflow",#N/A,FALSE,"Report Annual";"ARBalanceSheet",#N/A,FALSE,"Report Annual";"ARRatios",#N/A,FALSE,"Report Annual"}</definedName>
    <definedName name="annual_report2" localSheetId="26" hidden="1">{"ARPandL",#N/A,FALSE,"Report Annual";"ARCashflow",#N/A,FALSE,"Report Annual";"ARBalanceSheet",#N/A,FALSE,"Report Annual";"ARRatios",#N/A,FALSE,"Report Annual"}</definedName>
    <definedName name="annual_report2" localSheetId="71" hidden="1">{"ARPandL",#N/A,FALSE,"Report Annual";"ARCashflow",#N/A,FALSE,"Report Annual";"ARBalanceSheet",#N/A,FALSE,"Report Annual";"ARRatios",#N/A,FALSE,"Report Annual"}</definedName>
    <definedName name="annual_report2" localSheetId="72"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Balance_Temp_HVAC">#REF!</definedName>
    <definedName name="benefits">#REF!</definedName>
    <definedName name="BilledKW">#REF!</definedName>
    <definedName name="calculations2"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8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tegory">#REF!</definedName>
    <definedName name="Chiller_On_Off">#REF!</definedName>
    <definedName name="Cities">#REF!</definedName>
    <definedName name="City">#REF!</definedName>
    <definedName name="Coef0">#REF!</definedName>
    <definedName name="Coef1">#REF!</definedName>
    <definedName name="Coef2">#REF!</definedName>
    <definedName name="Coef3">#REF!</definedName>
    <definedName name="CustDem12">#REF!</definedName>
    <definedName name="demandRate">#REF!</definedName>
    <definedName name="el">#REF!</definedName>
    <definedName name="End_AC_kWh">#REF!</definedName>
    <definedName name="End_Blank_Electric">#REF!</definedName>
    <definedName name="End_Blank_kWh">#REF!</definedName>
    <definedName name="End_Fans_kWh">#REF!</definedName>
    <definedName name="End_Lighting_kWh">#REF!</definedName>
    <definedName name="End_Misc1_kWh">#REF!</definedName>
    <definedName name="End_Office_Equip_kWh">#REF!</definedName>
    <definedName name="End_Pumps_kWh">#REF!</definedName>
    <definedName name="EquipType" localSheetId="29">#REF!</definedName>
    <definedName name="EquipType" localSheetId="88">#REF!</definedName>
    <definedName name="EquipType">#REF!</definedName>
    <definedName name="Fan_Control">#REF!</definedName>
    <definedName name="Fan_Curves">#REF!</definedName>
    <definedName name="finance2" localSheetId="29" hidden="1">{"Finance 1",#N/A,FALSE,"FINANCE.XLS";"Finance 2",#N/A,FALSE,"FINANCE.XLS";"Finance 3",#N/A,FALSE,"FINANCE.XLS";"Finance 4",#N/A,FALSE,"FINANCE.XLS";"Finance 5",#N/A,FALSE,"FINANCE.XLS";"Finance 6",#N/A,FALSE,"FINANCE.XLS";"Finance 7",#N/A,FALSE,"FINANCE.XLS";"Finance 8",#N/A,FALSE,"FINANCE.XLS"}</definedName>
    <definedName name="finance2" localSheetId="66" hidden="1">{"Finance 1",#N/A,FALSE,"FINANCE.XLS";"Finance 2",#N/A,FALSE,"FINANCE.XLS";"Finance 3",#N/A,FALSE,"FINANCE.XLS";"Finance 4",#N/A,FALSE,"FINANCE.XLS";"Finance 5",#N/A,FALSE,"FINANCE.XLS";"Finance 6",#N/A,FALSE,"FINANCE.XLS";"Finance 7",#N/A,FALSE,"FINANCE.XLS";"Finance 8",#N/A,FALSE,"FINANCE.XLS"}</definedName>
    <definedName name="finance2" localSheetId="67" hidden="1">{"Finance 1",#N/A,FALSE,"FINANCE.XLS";"Finance 2",#N/A,FALSE,"FINANCE.XLS";"Finance 3",#N/A,FALSE,"FINANCE.XLS";"Finance 4",#N/A,FALSE,"FINANCE.XLS";"Finance 5",#N/A,FALSE,"FINANCE.XLS";"Finance 6",#N/A,FALSE,"FINANCE.XLS";"Finance 7",#N/A,FALSE,"FINANCE.XLS";"Finance 8",#N/A,FALSE,"FINANCE.XLS"}</definedName>
    <definedName name="finance2" localSheetId="79" hidden="1">{"Finance 1",#N/A,FALSE,"FINANCE.XLS";"Finance 2",#N/A,FALSE,"FINANCE.XLS";"Finance 3",#N/A,FALSE,"FINANCE.XLS";"Finance 4",#N/A,FALSE,"FINANCE.XLS";"Finance 5",#N/A,FALSE,"FINANCE.XLS";"Finance 6",#N/A,FALSE,"FINANCE.XLS";"Finance 7",#N/A,FALSE,"FINANCE.XLS";"Finance 8",#N/A,FALSE,"FINANCE.XLS"}</definedName>
    <definedName name="finance2" localSheetId="36" hidden="1">{"Finance 1",#N/A,FALSE,"FINANCE.XLS";"Finance 2",#N/A,FALSE,"FINANCE.XLS";"Finance 3",#N/A,FALSE,"FINANCE.XLS";"Finance 4",#N/A,FALSE,"FINANCE.XLS";"Finance 5",#N/A,FALSE,"FINANCE.XLS";"Finance 6",#N/A,FALSE,"FINANCE.XLS";"Finance 7",#N/A,FALSE,"FINANCE.XLS";"Finance 8",#N/A,FALSE,"FINANCE.XLS"}</definedName>
    <definedName name="finance2" localSheetId="37" hidden="1">{"Finance 1",#N/A,FALSE,"FINANCE.XLS";"Finance 2",#N/A,FALSE,"FINANCE.XLS";"Finance 3",#N/A,FALSE,"FINANCE.XLS";"Finance 4",#N/A,FALSE,"FINANCE.XLS";"Finance 5",#N/A,FALSE,"FINANCE.XLS";"Finance 6",#N/A,FALSE,"FINANCE.XLS";"Finance 7",#N/A,FALSE,"FINANCE.XLS";"Finance 8",#N/A,FALSE,"FINANCE.XLS"}</definedName>
    <definedName name="finance2" localSheetId="40" hidden="1">{"Finance 1",#N/A,FALSE,"FINANCE.XLS";"Finance 2",#N/A,FALSE,"FINANCE.XLS";"Finance 3",#N/A,FALSE,"FINANCE.XLS";"Finance 4",#N/A,FALSE,"FINANCE.XLS";"Finance 5",#N/A,FALSE,"FINANCE.XLS";"Finance 6",#N/A,FALSE,"FINANCE.XLS";"Finance 7",#N/A,FALSE,"FINANCE.XLS";"Finance 8",#N/A,FALSE,"FINANCE.XLS"}</definedName>
    <definedName name="finance2" localSheetId="35" hidden="1">{"Finance 1",#N/A,FALSE,"FINANCE.XLS";"Finance 2",#N/A,FALSE,"FINANCE.XLS";"Finance 3",#N/A,FALSE,"FINANCE.XLS";"Finance 4",#N/A,FALSE,"FINANCE.XLS";"Finance 5",#N/A,FALSE,"FINANCE.XLS";"Finance 6",#N/A,FALSE,"FINANCE.XLS";"Finance 7",#N/A,FALSE,"FINANCE.XLS";"Finance 8",#N/A,FALSE,"FINANCE.XLS"}</definedName>
    <definedName name="finance2" localSheetId="39" hidden="1">{"Finance 1",#N/A,FALSE,"FINANCE.XLS";"Finance 2",#N/A,FALSE,"FINANCE.XLS";"Finance 3",#N/A,FALSE,"FINANCE.XLS";"Finance 4",#N/A,FALSE,"FINANCE.XLS";"Finance 5",#N/A,FALSE,"FINANCE.XLS";"Finance 6",#N/A,FALSE,"FINANCE.XLS";"Finance 7",#N/A,FALSE,"FINANCE.XLS";"Finance 8",#N/A,FALSE,"FINANCE.XLS"}</definedName>
    <definedName name="finance2" localSheetId="21" hidden="1">{"Finance 1",#N/A,FALSE,"FINANCE.XLS";"Finance 2",#N/A,FALSE,"FINANCE.XLS";"Finance 3",#N/A,FALSE,"FINANCE.XLS";"Finance 4",#N/A,FALSE,"FINANCE.XLS";"Finance 5",#N/A,FALSE,"FINANCE.XLS";"Finance 6",#N/A,FALSE,"FINANCE.XLS";"Finance 7",#N/A,FALSE,"FINANCE.XLS";"Finance 8",#N/A,FALSE,"FINANCE.XLS"}</definedName>
    <definedName name="finance2" localSheetId="20" hidden="1">{"Finance 1",#N/A,FALSE,"FINANCE.XLS";"Finance 2",#N/A,FALSE,"FINANCE.XLS";"Finance 3",#N/A,FALSE,"FINANCE.XLS";"Finance 4",#N/A,FALSE,"FINANCE.XLS";"Finance 5",#N/A,FALSE,"FINANCE.XLS";"Finance 6",#N/A,FALSE,"FINANCE.XLS";"Finance 7",#N/A,FALSE,"FINANCE.XLS";"Finance 8",#N/A,FALSE,"FINANCE.XLS"}</definedName>
    <definedName name="finance2" localSheetId="28" hidden="1">{"Finance 1",#N/A,FALSE,"FINANCE.XLS";"Finance 2",#N/A,FALSE,"FINANCE.XLS";"Finance 3",#N/A,FALSE,"FINANCE.XLS";"Finance 4",#N/A,FALSE,"FINANCE.XLS";"Finance 5",#N/A,FALSE,"FINANCE.XLS";"Finance 6",#N/A,FALSE,"FINANCE.XLS";"Finance 7",#N/A,FALSE,"FINANCE.XLS";"Finance 8",#N/A,FALSE,"FINANCE.XLS"}</definedName>
    <definedName name="finance2" localSheetId="48" hidden="1">{"Finance 1",#N/A,FALSE,"FINANCE.XLS";"Finance 2",#N/A,FALSE,"FINANCE.XLS";"Finance 3",#N/A,FALSE,"FINANCE.XLS";"Finance 4",#N/A,FALSE,"FINANCE.XLS";"Finance 5",#N/A,FALSE,"FINANCE.XLS";"Finance 6",#N/A,FALSE,"FINANCE.XLS";"Finance 7",#N/A,FALSE,"FINANCE.XLS";"Finance 8",#N/A,FALSE,"FINANCE.XLS"}</definedName>
    <definedName name="finance2" localSheetId="46" hidden="1">{"Finance 1",#N/A,FALSE,"FINANCE.XLS";"Finance 2",#N/A,FALSE,"FINANCE.XLS";"Finance 3",#N/A,FALSE,"FINANCE.XLS";"Finance 4",#N/A,FALSE,"FINANCE.XLS";"Finance 5",#N/A,FALSE,"FINANCE.XLS";"Finance 6",#N/A,FALSE,"FINANCE.XLS";"Finance 7",#N/A,FALSE,"FINANCE.XLS";"Finance 8",#N/A,FALSE,"FINANCE.XLS"}</definedName>
    <definedName name="finance2" localSheetId="47" hidden="1">{"Finance 1",#N/A,FALSE,"FINANCE.XLS";"Finance 2",#N/A,FALSE,"FINANCE.XLS";"Finance 3",#N/A,FALSE,"FINANCE.XLS";"Finance 4",#N/A,FALSE,"FINANCE.XLS";"Finance 5",#N/A,FALSE,"FINANCE.XLS";"Finance 6",#N/A,FALSE,"FINANCE.XLS";"Finance 7",#N/A,FALSE,"FINANCE.XLS";"Finance 8",#N/A,FALSE,"FINANCE.XLS"}</definedName>
    <definedName name="finance2" localSheetId="77" hidden="1">{"Finance 1",#N/A,FALSE,"FINANCE.XLS";"Finance 2",#N/A,FALSE,"FINANCE.XLS";"Finance 3",#N/A,FALSE,"FINANCE.XLS";"Finance 4",#N/A,FALSE,"FINANCE.XLS";"Finance 5",#N/A,FALSE,"FINANCE.XLS";"Finance 6",#N/A,FALSE,"FINANCE.XLS";"Finance 7",#N/A,FALSE,"FINANCE.XLS";"Finance 8",#N/A,FALSE,"FINANCE.XLS"}</definedName>
    <definedName name="finance2" localSheetId="76" hidden="1">{"Finance 1",#N/A,FALSE,"FINANCE.XLS";"Finance 2",#N/A,FALSE,"FINANCE.XLS";"Finance 3",#N/A,FALSE,"FINANCE.XLS";"Finance 4",#N/A,FALSE,"FINANCE.XLS";"Finance 5",#N/A,FALSE,"FINANCE.XLS";"Finance 6",#N/A,FALSE,"FINANCE.XLS";"Finance 7",#N/A,FALSE,"FINANCE.XLS";"Finance 8",#N/A,FALSE,"FINANCE.XLS"}</definedName>
    <definedName name="finance2" localSheetId="75" hidden="1">{"Finance 1",#N/A,FALSE,"FINANCE.XLS";"Finance 2",#N/A,FALSE,"FINANCE.XLS";"Finance 3",#N/A,FALSE,"FINANCE.XLS";"Finance 4",#N/A,FALSE,"FINANCE.XLS";"Finance 5",#N/A,FALSE,"FINANCE.XLS";"Finance 6",#N/A,FALSE,"FINANCE.XLS";"Finance 7",#N/A,FALSE,"FINANCE.XLS";"Finance 8",#N/A,FALSE,"FINANCE.XLS"}</definedName>
    <definedName name="finance2" localSheetId="19" hidden="1">{"Finance 1",#N/A,FALSE,"FINANCE.XLS";"Finance 2",#N/A,FALSE,"FINANCE.XLS";"Finance 3",#N/A,FALSE,"FINANCE.XLS";"Finance 4",#N/A,FALSE,"FINANCE.XLS";"Finance 5",#N/A,FALSE,"FINANCE.XLS";"Finance 6",#N/A,FALSE,"FINANCE.XLS";"Finance 7",#N/A,FALSE,"FINANCE.XLS";"Finance 8",#N/A,FALSE,"FINANCE.XLS"}</definedName>
    <definedName name="finance2" localSheetId="68" hidden="1">{"Finance 1",#N/A,FALSE,"FINANCE.XLS";"Finance 2",#N/A,FALSE,"FINANCE.XLS";"Finance 3",#N/A,FALSE,"FINANCE.XLS";"Finance 4",#N/A,FALSE,"FINANCE.XLS";"Finance 5",#N/A,FALSE,"FINANCE.XLS";"Finance 6",#N/A,FALSE,"FINANCE.XLS";"Finance 7",#N/A,FALSE,"FINANCE.XLS";"Finance 8",#N/A,FALSE,"FINANCE.XLS"}</definedName>
    <definedName name="finance2" localSheetId="69" hidden="1">{"Finance 1",#N/A,FALSE,"FINANCE.XLS";"Finance 2",#N/A,FALSE,"FINANCE.XLS";"Finance 3",#N/A,FALSE,"FINANCE.XLS";"Finance 4",#N/A,FALSE,"FINANCE.XLS";"Finance 5",#N/A,FALSE,"FINANCE.XLS";"Finance 6",#N/A,FALSE,"FINANCE.XLS";"Finance 7",#N/A,FALSE,"FINANCE.XLS";"Finance 8",#N/A,FALSE,"FINANCE.XLS"}</definedName>
    <definedName name="finance2" localSheetId="70" hidden="1">{"Finance 1",#N/A,FALSE,"FINANCE.XLS";"Finance 2",#N/A,FALSE,"FINANCE.XLS";"Finance 3",#N/A,FALSE,"FINANCE.XLS";"Finance 4",#N/A,FALSE,"FINANCE.XLS";"Finance 5",#N/A,FALSE,"FINANCE.XLS";"Finance 6",#N/A,FALSE,"FINANCE.XLS";"Finance 7",#N/A,FALSE,"FINANCE.XLS";"Finance 8",#N/A,FALSE,"FINANCE.XLS"}</definedName>
    <definedName name="finance2" localSheetId="88" hidden="1">{"Finance 1",#N/A,FALSE,"FINANCE.XLS";"Finance 2",#N/A,FALSE,"FINANCE.XLS";"Finance 3",#N/A,FALSE,"FINANCE.XLS";"Finance 4",#N/A,FALSE,"FINANCE.XLS";"Finance 5",#N/A,FALSE,"FINANCE.XLS";"Finance 6",#N/A,FALSE,"FINANCE.XLS";"Finance 7",#N/A,FALSE,"FINANCE.XLS";"Finance 8",#N/A,FALSE,"FINANCE.XLS"}</definedName>
    <definedName name="finance2" localSheetId="25" hidden="1">{"Finance 1",#N/A,FALSE,"FINANCE.XLS";"Finance 2",#N/A,FALSE,"FINANCE.XLS";"Finance 3",#N/A,FALSE,"FINANCE.XLS";"Finance 4",#N/A,FALSE,"FINANCE.XLS";"Finance 5",#N/A,FALSE,"FINANCE.XLS";"Finance 6",#N/A,FALSE,"FINANCE.XLS";"Finance 7",#N/A,FALSE,"FINANCE.XLS";"Finance 8",#N/A,FALSE,"FINANCE.XLS"}</definedName>
    <definedName name="finance2" localSheetId="73" hidden="1">{"Finance 1",#N/A,FALSE,"FINANCE.XLS";"Finance 2",#N/A,FALSE,"FINANCE.XLS";"Finance 3",#N/A,FALSE,"FINANCE.XLS";"Finance 4",#N/A,FALSE,"FINANCE.XLS";"Finance 5",#N/A,FALSE,"FINANCE.XLS";"Finance 6",#N/A,FALSE,"FINANCE.XLS";"Finance 7",#N/A,FALSE,"FINANCE.XLS";"Finance 8",#N/A,FALSE,"FINANCE.XLS"}</definedName>
    <definedName name="finance2" localSheetId="74" hidden="1">{"Finance 1",#N/A,FALSE,"FINANCE.XLS";"Finance 2",#N/A,FALSE,"FINANCE.XLS";"Finance 3",#N/A,FALSE,"FINANCE.XLS";"Finance 4",#N/A,FALSE,"FINANCE.XLS";"Finance 5",#N/A,FALSE,"FINANCE.XLS";"Finance 6",#N/A,FALSE,"FINANCE.XLS";"Finance 7",#N/A,FALSE,"FINANCE.XLS";"Finance 8",#N/A,FALSE,"FINANCE.XLS"}</definedName>
    <definedName name="finance2" localSheetId="27" hidden="1">{"Finance 1",#N/A,FALSE,"FINANCE.XLS";"Finance 2",#N/A,FALSE,"FINANCE.XLS";"Finance 3",#N/A,FALSE,"FINANCE.XLS";"Finance 4",#N/A,FALSE,"FINANCE.XLS";"Finance 5",#N/A,FALSE,"FINANCE.XLS";"Finance 6",#N/A,FALSE,"FINANCE.XLS";"Finance 7",#N/A,FALSE,"FINANCE.XLS";"Finance 8",#N/A,FALSE,"FINANCE.XLS"}</definedName>
    <definedName name="finance2" localSheetId="23" hidden="1">{"Finance 1",#N/A,FALSE,"FINANCE.XLS";"Finance 2",#N/A,FALSE,"FINANCE.XLS";"Finance 3",#N/A,FALSE,"FINANCE.XLS";"Finance 4",#N/A,FALSE,"FINANCE.XLS";"Finance 5",#N/A,FALSE,"FINANCE.XLS";"Finance 6",#N/A,FALSE,"FINANCE.XLS";"Finance 7",#N/A,FALSE,"FINANCE.XLS";"Finance 8",#N/A,FALSE,"FINANCE.XLS"}</definedName>
    <definedName name="finance2" localSheetId="65" hidden="1">{"Finance 1",#N/A,FALSE,"FINANCE.XLS";"Finance 2",#N/A,FALSE,"FINANCE.XLS";"Finance 3",#N/A,FALSE,"FINANCE.XLS";"Finance 4",#N/A,FALSE,"FINANCE.XLS";"Finance 5",#N/A,FALSE,"FINANCE.XLS";"Finance 6",#N/A,FALSE,"FINANCE.XLS";"Finance 7",#N/A,FALSE,"FINANCE.XLS";"Finance 8",#N/A,FALSE,"FINANCE.XLS"}</definedName>
    <definedName name="finance2" localSheetId="63" hidden="1">{"Finance 1",#N/A,FALSE,"FINANCE.XLS";"Finance 2",#N/A,FALSE,"FINANCE.XLS";"Finance 3",#N/A,FALSE,"FINANCE.XLS";"Finance 4",#N/A,FALSE,"FINANCE.XLS";"Finance 5",#N/A,FALSE,"FINANCE.XLS";"Finance 6",#N/A,FALSE,"FINANCE.XLS";"Finance 7",#N/A,FALSE,"FINANCE.XLS";"Finance 8",#N/A,FALSE,"FINANCE.XLS"}</definedName>
    <definedName name="finance2" localSheetId="64" hidden="1">{"Finance 1",#N/A,FALSE,"FINANCE.XLS";"Finance 2",#N/A,FALSE,"FINANCE.XLS";"Finance 3",#N/A,FALSE,"FINANCE.XLS";"Finance 4",#N/A,FALSE,"FINANCE.XLS";"Finance 5",#N/A,FALSE,"FINANCE.XLS";"Finance 6",#N/A,FALSE,"FINANCE.XLS";"Finance 7",#N/A,FALSE,"FINANCE.XLS";"Finance 8",#N/A,FALSE,"FINANCE.XLS"}</definedName>
    <definedName name="finance2" localSheetId="26" hidden="1">{"Finance 1",#N/A,FALSE,"FINANCE.XLS";"Finance 2",#N/A,FALSE,"FINANCE.XLS";"Finance 3",#N/A,FALSE,"FINANCE.XLS";"Finance 4",#N/A,FALSE,"FINANCE.XLS";"Finance 5",#N/A,FALSE,"FINANCE.XLS";"Finance 6",#N/A,FALSE,"FINANCE.XLS";"Finance 7",#N/A,FALSE,"FINANCE.XLS";"Finance 8",#N/A,FALSE,"FINANCE.XLS"}</definedName>
    <definedName name="finance2" localSheetId="71" hidden="1">{"Finance 1",#N/A,FALSE,"FINANCE.XLS";"Finance 2",#N/A,FALSE,"FINANCE.XLS";"Finance 3",#N/A,FALSE,"FINANCE.XLS";"Finance 4",#N/A,FALSE,"FINANCE.XLS";"Finance 5",#N/A,FALSE,"FINANCE.XLS";"Finance 6",#N/A,FALSE,"FINANCE.XLS";"Finance 7",#N/A,FALSE,"FINANCE.XLS";"Finance 8",#N/A,FALSE,"FINANCE.XLS"}</definedName>
    <definedName name="finance2" localSheetId="72"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xture_Code">#REF!</definedName>
    <definedName name="Flow_Control">#REF!</definedName>
    <definedName name="flujo2" localSheetId="29" hidden="1">{"FLUJO DE CAJA",#N/A,FALSE,"Hoja1";"ANEXOS FLUJO",#N/A,FALSE,"Hoja1"}</definedName>
    <definedName name="flujo2" localSheetId="66" hidden="1">{"FLUJO DE CAJA",#N/A,FALSE,"Hoja1";"ANEXOS FLUJO",#N/A,FALSE,"Hoja1"}</definedName>
    <definedName name="flujo2" localSheetId="67" hidden="1">{"FLUJO DE CAJA",#N/A,FALSE,"Hoja1";"ANEXOS FLUJO",#N/A,FALSE,"Hoja1"}</definedName>
    <definedName name="flujo2" localSheetId="79" hidden="1">{"FLUJO DE CAJA",#N/A,FALSE,"Hoja1";"ANEXOS FLUJO",#N/A,FALSE,"Hoja1"}</definedName>
    <definedName name="flujo2" localSheetId="36" hidden="1">{"FLUJO DE CAJA",#N/A,FALSE,"Hoja1";"ANEXOS FLUJO",#N/A,FALSE,"Hoja1"}</definedName>
    <definedName name="flujo2" localSheetId="37" hidden="1">{"FLUJO DE CAJA",#N/A,FALSE,"Hoja1";"ANEXOS FLUJO",#N/A,FALSE,"Hoja1"}</definedName>
    <definedName name="flujo2" localSheetId="40" hidden="1">{"FLUJO DE CAJA",#N/A,FALSE,"Hoja1";"ANEXOS FLUJO",#N/A,FALSE,"Hoja1"}</definedName>
    <definedName name="flujo2" localSheetId="35" hidden="1">{"FLUJO DE CAJA",#N/A,FALSE,"Hoja1";"ANEXOS FLUJO",#N/A,FALSE,"Hoja1"}</definedName>
    <definedName name="flujo2" localSheetId="39" hidden="1">{"FLUJO DE CAJA",#N/A,FALSE,"Hoja1";"ANEXOS FLUJO",#N/A,FALSE,"Hoja1"}</definedName>
    <definedName name="flujo2" localSheetId="21" hidden="1">{"FLUJO DE CAJA",#N/A,FALSE,"Hoja1";"ANEXOS FLUJO",#N/A,FALSE,"Hoja1"}</definedName>
    <definedName name="flujo2" localSheetId="20" hidden="1">{"FLUJO DE CAJA",#N/A,FALSE,"Hoja1";"ANEXOS FLUJO",#N/A,FALSE,"Hoja1"}</definedName>
    <definedName name="flujo2" localSheetId="28" hidden="1">{"FLUJO DE CAJA",#N/A,FALSE,"Hoja1";"ANEXOS FLUJO",#N/A,FALSE,"Hoja1"}</definedName>
    <definedName name="flujo2" localSheetId="48" hidden="1">{"FLUJO DE CAJA",#N/A,FALSE,"Hoja1";"ANEXOS FLUJO",#N/A,FALSE,"Hoja1"}</definedName>
    <definedName name="flujo2" localSheetId="46" hidden="1">{"FLUJO DE CAJA",#N/A,FALSE,"Hoja1";"ANEXOS FLUJO",#N/A,FALSE,"Hoja1"}</definedName>
    <definedName name="flujo2" localSheetId="47" hidden="1">{"FLUJO DE CAJA",#N/A,FALSE,"Hoja1";"ANEXOS FLUJO",#N/A,FALSE,"Hoja1"}</definedName>
    <definedName name="flujo2" localSheetId="77" hidden="1">{"FLUJO DE CAJA",#N/A,FALSE,"Hoja1";"ANEXOS FLUJO",#N/A,FALSE,"Hoja1"}</definedName>
    <definedName name="flujo2" localSheetId="76" hidden="1">{"FLUJO DE CAJA",#N/A,FALSE,"Hoja1";"ANEXOS FLUJO",#N/A,FALSE,"Hoja1"}</definedName>
    <definedName name="flujo2" localSheetId="75" hidden="1">{"FLUJO DE CAJA",#N/A,FALSE,"Hoja1";"ANEXOS FLUJO",#N/A,FALSE,"Hoja1"}</definedName>
    <definedName name="flujo2" localSheetId="19" hidden="1">{"FLUJO DE CAJA",#N/A,FALSE,"Hoja1";"ANEXOS FLUJO",#N/A,FALSE,"Hoja1"}</definedName>
    <definedName name="flujo2" localSheetId="68" hidden="1">{"FLUJO DE CAJA",#N/A,FALSE,"Hoja1";"ANEXOS FLUJO",#N/A,FALSE,"Hoja1"}</definedName>
    <definedName name="flujo2" localSheetId="69" hidden="1">{"FLUJO DE CAJA",#N/A,FALSE,"Hoja1";"ANEXOS FLUJO",#N/A,FALSE,"Hoja1"}</definedName>
    <definedName name="flujo2" localSheetId="70" hidden="1">{"FLUJO DE CAJA",#N/A,FALSE,"Hoja1";"ANEXOS FLUJO",#N/A,FALSE,"Hoja1"}</definedName>
    <definedName name="flujo2" localSheetId="88" hidden="1">{"FLUJO DE CAJA",#N/A,FALSE,"Hoja1";"ANEXOS FLUJO",#N/A,FALSE,"Hoja1"}</definedName>
    <definedName name="flujo2" localSheetId="25" hidden="1">{"FLUJO DE CAJA",#N/A,FALSE,"Hoja1";"ANEXOS FLUJO",#N/A,FALSE,"Hoja1"}</definedName>
    <definedName name="flujo2" localSheetId="73" hidden="1">{"FLUJO DE CAJA",#N/A,FALSE,"Hoja1";"ANEXOS FLUJO",#N/A,FALSE,"Hoja1"}</definedName>
    <definedName name="flujo2" localSheetId="74" hidden="1">{"FLUJO DE CAJA",#N/A,FALSE,"Hoja1";"ANEXOS FLUJO",#N/A,FALSE,"Hoja1"}</definedName>
    <definedName name="flujo2" localSheetId="27" hidden="1">{"FLUJO DE CAJA",#N/A,FALSE,"Hoja1";"ANEXOS FLUJO",#N/A,FALSE,"Hoja1"}</definedName>
    <definedName name="flujo2" localSheetId="23" hidden="1">{"FLUJO DE CAJA",#N/A,FALSE,"Hoja1";"ANEXOS FLUJO",#N/A,FALSE,"Hoja1"}</definedName>
    <definedName name="flujo2" localSheetId="65" hidden="1">{"FLUJO DE CAJA",#N/A,FALSE,"Hoja1";"ANEXOS FLUJO",#N/A,FALSE,"Hoja1"}</definedName>
    <definedName name="flujo2" localSheetId="63" hidden="1">{"FLUJO DE CAJA",#N/A,FALSE,"Hoja1";"ANEXOS FLUJO",#N/A,FALSE,"Hoja1"}</definedName>
    <definedName name="flujo2" localSheetId="64" hidden="1">{"FLUJO DE CAJA",#N/A,FALSE,"Hoja1";"ANEXOS FLUJO",#N/A,FALSE,"Hoja1"}</definedName>
    <definedName name="flujo2" localSheetId="26" hidden="1">{"FLUJO DE CAJA",#N/A,FALSE,"Hoja1";"ANEXOS FLUJO",#N/A,FALSE,"Hoja1"}</definedName>
    <definedName name="flujo2" localSheetId="71" hidden="1">{"FLUJO DE CAJA",#N/A,FALSE,"Hoja1";"ANEXOS FLUJO",#N/A,FALSE,"Hoja1"}</definedName>
    <definedName name="flujo2" localSheetId="72" hidden="1">{"FLUJO DE CAJA",#N/A,FALSE,"Hoja1";"ANEXOS FLUJO",#N/A,FALSE,"Hoja1"}</definedName>
    <definedName name="flujo2" hidden="1">{"FLUJO DE CAJA",#N/A,FALSE,"Hoja1";"ANEXOS FLUJO",#N/A,FALSE,"Hoja1"}</definedName>
    <definedName name="focus">#REF!</definedName>
    <definedName name="G_tot">#REF!</definedName>
    <definedName name="ganacias2" localSheetId="29" hidden="1">{"GAN.Y PERD.RESUMIDO",#N/A,FALSE,"Hoja1";"GAN.Y PERD.DETALLADO",#N/A,FALSE,"Hoja1"}</definedName>
    <definedName name="ganacias2" localSheetId="66" hidden="1">{"GAN.Y PERD.RESUMIDO",#N/A,FALSE,"Hoja1";"GAN.Y PERD.DETALLADO",#N/A,FALSE,"Hoja1"}</definedName>
    <definedName name="ganacias2" localSheetId="67" hidden="1">{"GAN.Y PERD.RESUMIDO",#N/A,FALSE,"Hoja1";"GAN.Y PERD.DETALLADO",#N/A,FALSE,"Hoja1"}</definedName>
    <definedName name="ganacias2" localSheetId="79" hidden="1">{"GAN.Y PERD.RESUMIDO",#N/A,FALSE,"Hoja1";"GAN.Y PERD.DETALLADO",#N/A,FALSE,"Hoja1"}</definedName>
    <definedName name="ganacias2" localSheetId="36" hidden="1">{"GAN.Y PERD.RESUMIDO",#N/A,FALSE,"Hoja1";"GAN.Y PERD.DETALLADO",#N/A,FALSE,"Hoja1"}</definedName>
    <definedName name="ganacias2" localSheetId="37" hidden="1">{"GAN.Y PERD.RESUMIDO",#N/A,FALSE,"Hoja1";"GAN.Y PERD.DETALLADO",#N/A,FALSE,"Hoja1"}</definedName>
    <definedName name="ganacias2" localSheetId="40" hidden="1">{"GAN.Y PERD.RESUMIDO",#N/A,FALSE,"Hoja1";"GAN.Y PERD.DETALLADO",#N/A,FALSE,"Hoja1"}</definedName>
    <definedName name="ganacias2" localSheetId="35" hidden="1">{"GAN.Y PERD.RESUMIDO",#N/A,FALSE,"Hoja1";"GAN.Y PERD.DETALLADO",#N/A,FALSE,"Hoja1"}</definedName>
    <definedName name="ganacias2" localSheetId="39" hidden="1">{"GAN.Y PERD.RESUMIDO",#N/A,FALSE,"Hoja1";"GAN.Y PERD.DETALLADO",#N/A,FALSE,"Hoja1"}</definedName>
    <definedName name="ganacias2" localSheetId="21" hidden="1">{"GAN.Y PERD.RESUMIDO",#N/A,FALSE,"Hoja1";"GAN.Y PERD.DETALLADO",#N/A,FALSE,"Hoja1"}</definedName>
    <definedName name="ganacias2" localSheetId="20" hidden="1">{"GAN.Y PERD.RESUMIDO",#N/A,FALSE,"Hoja1";"GAN.Y PERD.DETALLADO",#N/A,FALSE,"Hoja1"}</definedName>
    <definedName name="ganacias2" localSheetId="28" hidden="1">{"GAN.Y PERD.RESUMIDO",#N/A,FALSE,"Hoja1";"GAN.Y PERD.DETALLADO",#N/A,FALSE,"Hoja1"}</definedName>
    <definedName name="ganacias2" localSheetId="48" hidden="1">{"GAN.Y PERD.RESUMIDO",#N/A,FALSE,"Hoja1";"GAN.Y PERD.DETALLADO",#N/A,FALSE,"Hoja1"}</definedName>
    <definedName name="ganacias2" localSheetId="46" hidden="1">{"GAN.Y PERD.RESUMIDO",#N/A,FALSE,"Hoja1";"GAN.Y PERD.DETALLADO",#N/A,FALSE,"Hoja1"}</definedName>
    <definedName name="ganacias2" localSheetId="47" hidden="1">{"GAN.Y PERD.RESUMIDO",#N/A,FALSE,"Hoja1";"GAN.Y PERD.DETALLADO",#N/A,FALSE,"Hoja1"}</definedName>
    <definedName name="ganacias2" localSheetId="77" hidden="1">{"GAN.Y PERD.RESUMIDO",#N/A,FALSE,"Hoja1";"GAN.Y PERD.DETALLADO",#N/A,FALSE,"Hoja1"}</definedName>
    <definedName name="ganacias2" localSheetId="76" hidden="1">{"GAN.Y PERD.RESUMIDO",#N/A,FALSE,"Hoja1";"GAN.Y PERD.DETALLADO",#N/A,FALSE,"Hoja1"}</definedName>
    <definedName name="ganacias2" localSheetId="75" hidden="1">{"GAN.Y PERD.RESUMIDO",#N/A,FALSE,"Hoja1";"GAN.Y PERD.DETALLADO",#N/A,FALSE,"Hoja1"}</definedName>
    <definedName name="ganacias2" localSheetId="19" hidden="1">{"GAN.Y PERD.RESUMIDO",#N/A,FALSE,"Hoja1";"GAN.Y PERD.DETALLADO",#N/A,FALSE,"Hoja1"}</definedName>
    <definedName name="ganacias2" localSheetId="68" hidden="1">{"GAN.Y PERD.RESUMIDO",#N/A,FALSE,"Hoja1";"GAN.Y PERD.DETALLADO",#N/A,FALSE,"Hoja1"}</definedName>
    <definedName name="ganacias2" localSheetId="69" hidden="1">{"GAN.Y PERD.RESUMIDO",#N/A,FALSE,"Hoja1";"GAN.Y PERD.DETALLADO",#N/A,FALSE,"Hoja1"}</definedName>
    <definedName name="ganacias2" localSheetId="70" hidden="1">{"GAN.Y PERD.RESUMIDO",#N/A,FALSE,"Hoja1";"GAN.Y PERD.DETALLADO",#N/A,FALSE,"Hoja1"}</definedName>
    <definedName name="ganacias2" localSheetId="88" hidden="1">{"GAN.Y PERD.RESUMIDO",#N/A,FALSE,"Hoja1";"GAN.Y PERD.DETALLADO",#N/A,FALSE,"Hoja1"}</definedName>
    <definedName name="ganacias2" localSheetId="25" hidden="1">{"GAN.Y PERD.RESUMIDO",#N/A,FALSE,"Hoja1";"GAN.Y PERD.DETALLADO",#N/A,FALSE,"Hoja1"}</definedName>
    <definedName name="ganacias2" localSheetId="73" hidden="1">{"GAN.Y PERD.RESUMIDO",#N/A,FALSE,"Hoja1";"GAN.Y PERD.DETALLADO",#N/A,FALSE,"Hoja1"}</definedName>
    <definedName name="ganacias2" localSheetId="74" hidden="1">{"GAN.Y PERD.RESUMIDO",#N/A,FALSE,"Hoja1";"GAN.Y PERD.DETALLADO",#N/A,FALSE,"Hoja1"}</definedName>
    <definedName name="ganacias2" localSheetId="27" hidden="1">{"GAN.Y PERD.RESUMIDO",#N/A,FALSE,"Hoja1";"GAN.Y PERD.DETALLADO",#N/A,FALSE,"Hoja1"}</definedName>
    <definedName name="ganacias2" localSheetId="23" hidden="1">{"GAN.Y PERD.RESUMIDO",#N/A,FALSE,"Hoja1";"GAN.Y PERD.DETALLADO",#N/A,FALSE,"Hoja1"}</definedName>
    <definedName name="ganacias2" localSheetId="65" hidden="1">{"GAN.Y PERD.RESUMIDO",#N/A,FALSE,"Hoja1";"GAN.Y PERD.DETALLADO",#N/A,FALSE,"Hoja1"}</definedName>
    <definedName name="ganacias2" localSheetId="63" hidden="1">{"GAN.Y PERD.RESUMIDO",#N/A,FALSE,"Hoja1";"GAN.Y PERD.DETALLADO",#N/A,FALSE,"Hoja1"}</definedName>
    <definedName name="ganacias2" localSheetId="64" hidden="1">{"GAN.Y PERD.RESUMIDO",#N/A,FALSE,"Hoja1";"GAN.Y PERD.DETALLADO",#N/A,FALSE,"Hoja1"}</definedName>
    <definedName name="ganacias2" localSheetId="26" hidden="1">{"GAN.Y PERD.RESUMIDO",#N/A,FALSE,"Hoja1";"GAN.Y PERD.DETALLADO",#N/A,FALSE,"Hoja1"}</definedName>
    <definedName name="ganacias2" localSheetId="71" hidden="1">{"GAN.Y PERD.RESUMIDO",#N/A,FALSE,"Hoja1";"GAN.Y PERD.DETALLADO",#N/A,FALSE,"Hoja1"}</definedName>
    <definedName name="ganacias2" localSheetId="72" hidden="1">{"GAN.Y PERD.RESUMIDO",#N/A,FALSE,"Hoja1";"GAN.Y PERD.DETALLADO",#N/A,FALSE,"Hoja1"}</definedName>
    <definedName name="ganacias2" hidden="1">{"GAN.Y PERD.RESUMIDO",#N/A,FALSE,"Hoja1";"GAN.Y PERD.DETALLADO",#N/A,FALSE,"Hoja1"}</definedName>
    <definedName name="gas">#REF!</definedName>
    <definedName name="GasRate">#REF!</definedName>
    <definedName name="Hatch_ChilledWaterPumps">#REF!</definedName>
    <definedName name="Hatch_CondenserPumps">#REF!</definedName>
    <definedName name="Hatch_CoolingTower">#REF!</definedName>
    <definedName name="hh" localSheetId="29" hidden="1">{"Valuation",#N/A,TRUE,"Valuation Summary";"Financial Statements",#N/A,TRUE,"Results";"Results",#N/A,TRUE,"Results";"Ratios",#N/A,TRUE,"Results";"P2 Summary",#N/A,TRUE,"Results";"Historical data",#N/A,TRUE,"Historical Data";"P1 Inputs",#N/A,TRUE,"Forecast Drivers";"P2 Inputs",#N/A,TRUE,"Forecast Drivers"}</definedName>
    <definedName name="hh" localSheetId="66" hidden="1">{"Valuation",#N/A,TRUE,"Valuation Summary";"Financial Statements",#N/A,TRUE,"Results";"Results",#N/A,TRUE,"Results";"Ratios",#N/A,TRUE,"Results";"P2 Summary",#N/A,TRUE,"Results";"Historical data",#N/A,TRUE,"Historical Data";"P1 Inputs",#N/A,TRUE,"Forecast Drivers";"P2 Inputs",#N/A,TRUE,"Forecast Drivers"}</definedName>
    <definedName name="hh" localSheetId="67" hidden="1">{"Valuation",#N/A,TRUE,"Valuation Summary";"Financial Statements",#N/A,TRUE,"Results";"Results",#N/A,TRUE,"Results";"Ratios",#N/A,TRUE,"Results";"P2 Summary",#N/A,TRUE,"Results";"Historical data",#N/A,TRUE,"Historical Data";"P1 Inputs",#N/A,TRUE,"Forecast Drivers";"P2 Inputs",#N/A,TRUE,"Forecast Drivers"}</definedName>
    <definedName name="hh" localSheetId="79" hidden="1">{"Valuation",#N/A,TRUE,"Valuation Summary";"Financial Statements",#N/A,TRUE,"Results";"Results",#N/A,TRUE,"Results";"Ratios",#N/A,TRUE,"Results";"P2 Summary",#N/A,TRUE,"Results";"Historical data",#N/A,TRUE,"Historical Data";"P1 Inputs",#N/A,TRUE,"Forecast Drivers";"P2 Inputs",#N/A,TRUE,"Forecast Drivers"}</definedName>
    <definedName name="hh" localSheetId="36" hidden="1">{"Valuation",#N/A,TRUE,"Valuation Summary";"Financial Statements",#N/A,TRUE,"Results";"Results",#N/A,TRUE,"Results";"Ratios",#N/A,TRUE,"Results";"P2 Summary",#N/A,TRUE,"Results";"Historical data",#N/A,TRUE,"Historical Data";"P1 Inputs",#N/A,TRUE,"Forecast Drivers";"P2 Inputs",#N/A,TRUE,"Forecast Drivers"}</definedName>
    <definedName name="hh" localSheetId="37" hidden="1">{"Valuation",#N/A,TRUE,"Valuation Summary";"Financial Statements",#N/A,TRUE,"Results";"Results",#N/A,TRUE,"Results";"Ratios",#N/A,TRUE,"Results";"P2 Summary",#N/A,TRUE,"Results";"Historical data",#N/A,TRUE,"Historical Data";"P1 Inputs",#N/A,TRUE,"Forecast Drivers";"P2 Inputs",#N/A,TRUE,"Forecast Drivers"}</definedName>
    <definedName name="hh" localSheetId="40" hidden="1">{"Valuation",#N/A,TRUE,"Valuation Summary";"Financial Statements",#N/A,TRUE,"Results";"Results",#N/A,TRUE,"Results";"Ratios",#N/A,TRUE,"Results";"P2 Summary",#N/A,TRUE,"Results";"Historical data",#N/A,TRUE,"Historical Data";"P1 Inputs",#N/A,TRUE,"Forecast Drivers";"P2 Inputs",#N/A,TRUE,"Forecast Drivers"}</definedName>
    <definedName name="hh" localSheetId="35" hidden="1">{"Valuation",#N/A,TRUE,"Valuation Summary";"Financial Statements",#N/A,TRUE,"Results";"Results",#N/A,TRUE,"Results";"Ratios",#N/A,TRUE,"Results";"P2 Summary",#N/A,TRUE,"Results";"Historical data",#N/A,TRUE,"Historical Data";"P1 Inputs",#N/A,TRUE,"Forecast Drivers";"P2 Inputs",#N/A,TRUE,"Forecast Drivers"}</definedName>
    <definedName name="hh" localSheetId="39" hidden="1">{"Valuation",#N/A,TRUE,"Valuation Summary";"Financial Statements",#N/A,TRUE,"Results";"Results",#N/A,TRUE,"Results";"Ratios",#N/A,TRUE,"Results";"P2 Summary",#N/A,TRUE,"Results";"Historical data",#N/A,TRUE,"Historical Data";"P1 Inputs",#N/A,TRUE,"Forecast Drivers";"P2 Inputs",#N/A,TRUE,"Forecast Drivers"}</definedName>
    <definedName name="hh" localSheetId="21" hidden="1">{"Valuation",#N/A,TRUE,"Valuation Summary";"Financial Statements",#N/A,TRUE,"Results";"Results",#N/A,TRUE,"Results";"Ratios",#N/A,TRUE,"Results";"P2 Summary",#N/A,TRUE,"Results";"Historical data",#N/A,TRUE,"Historical Data";"P1 Inputs",#N/A,TRUE,"Forecast Drivers";"P2 Inputs",#N/A,TRUE,"Forecast Drivers"}</definedName>
    <definedName name="hh" localSheetId="20" hidden="1">{"Valuation",#N/A,TRUE,"Valuation Summary";"Financial Statements",#N/A,TRUE,"Results";"Results",#N/A,TRUE,"Results";"Ratios",#N/A,TRUE,"Results";"P2 Summary",#N/A,TRUE,"Results";"Historical data",#N/A,TRUE,"Historical Data";"P1 Inputs",#N/A,TRUE,"Forecast Drivers";"P2 Inputs",#N/A,TRUE,"Forecast Drivers"}</definedName>
    <definedName name="hh" localSheetId="28" hidden="1">{"Valuation",#N/A,TRUE,"Valuation Summary";"Financial Statements",#N/A,TRUE,"Results";"Results",#N/A,TRUE,"Results";"Ratios",#N/A,TRUE,"Results";"P2 Summary",#N/A,TRUE,"Results";"Historical data",#N/A,TRUE,"Historical Data";"P1 Inputs",#N/A,TRUE,"Forecast Drivers";"P2 Inputs",#N/A,TRUE,"Forecast Drivers"}</definedName>
    <definedName name="hh" localSheetId="48" hidden="1">{"Valuation",#N/A,TRUE,"Valuation Summary";"Financial Statements",#N/A,TRUE,"Results";"Results",#N/A,TRUE,"Results";"Ratios",#N/A,TRUE,"Results";"P2 Summary",#N/A,TRUE,"Results";"Historical data",#N/A,TRUE,"Historical Data";"P1 Inputs",#N/A,TRUE,"Forecast Drivers";"P2 Inputs",#N/A,TRUE,"Forecast Drivers"}</definedName>
    <definedName name="hh" localSheetId="46" hidden="1">{"Valuation",#N/A,TRUE,"Valuation Summary";"Financial Statements",#N/A,TRUE,"Results";"Results",#N/A,TRUE,"Results";"Ratios",#N/A,TRUE,"Results";"P2 Summary",#N/A,TRUE,"Results";"Historical data",#N/A,TRUE,"Historical Data";"P1 Inputs",#N/A,TRUE,"Forecast Drivers";"P2 Inputs",#N/A,TRUE,"Forecast Drivers"}</definedName>
    <definedName name="hh" localSheetId="47" hidden="1">{"Valuation",#N/A,TRUE,"Valuation Summary";"Financial Statements",#N/A,TRUE,"Results";"Results",#N/A,TRUE,"Results";"Ratios",#N/A,TRUE,"Results";"P2 Summary",#N/A,TRUE,"Results";"Historical data",#N/A,TRUE,"Historical Data";"P1 Inputs",#N/A,TRUE,"Forecast Drivers";"P2 Inputs",#N/A,TRUE,"Forecast Drivers"}</definedName>
    <definedName name="hh" localSheetId="77" hidden="1">{"Valuation",#N/A,TRUE,"Valuation Summary";"Financial Statements",#N/A,TRUE,"Results";"Results",#N/A,TRUE,"Results";"Ratios",#N/A,TRUE,"Results";"P2 Summary",#N/A,TRUE,"Results";"Historical data",#N/A,TRUE,"Historical Data";"P1 Inputs",#N/A,TRUE,"Forecast Drivers";"P2 Inputs",#N/A,TRUE,"Forecast Drivers"}</definedName>
    <definedName name="hh" localSheetId="76" hidden="1">{"Valuation",#N/A,TRUE,"Valuation Summary";"Financial Statements",#N/A,TRUE,"Results";"Results",#N/A,TRUE,"Results";"Ratios",#N/A,TRUE,"Results";"P2 Summary",#N/A,TRUE,"Results";"Historical data",#N/A,TRUE,"Historical Data";"P1 Inputs",#N/A,TRUE,"Forecast Drivers";"P2 Inputs",#N/A,TRUE,"Forecast Drivers"}</definedName>
    <definedName name="hh" localSheetId="75" hidden="1">{"Valuation",#N/A,TRUE,"Valuation Summary";"Financial Statements",#N/A,TRUE,"Results";"Results",#N/A,TRUE,"Results";"Ratios",#N/A,TRUE,"Results";"P2 Summary",#N/A,TRUE,"Results";"Historical data",#N/A,TRUE,"Historical Data";"P1 Inputs",#N/A,TRUE,"Forecast Drivers";"P2 Inputs",#N/A,TRUE,"Forecast Drivers"}</definedName>
    <definedName name="hh" localSheetId="19" hidden="1">{"Valuation",#N/A,TRUE,"Valuation Summary";"Financial Statements",#N/A,TRUE,"Results";"Results",#N/A,TRUE,"Results";"Ratios",#N/A,TRUE,"Results";"P2 Summary",#N/A,TRUE,"Results";"Historical data",#N/A,TRUE,"Historical Data";"P1 Inputs",#N/A,TRUE,"Forecast Drivers";"P2 Inputs",#N/A,TRUE,"Forecast Drivers"}</definedName>
    <definedName name="hh" localSheetId="68" hidden="1">{"Valuation",#N/A,TRUE,"Valuation Summary";"Financial Statements",#N/A,TRUE,"Results";"Results",#N/A,TRUE,"Results";"Ratios",#N/A,TRUE,"Results";"P2 Summary",#N/A,TRUE,"Results";"Historical data",#N/A,TRUE,"Historical Data";"P1 Inputs",#N/A,TRUE,"Forecast Drivers";"P2 Inputs",#N/A,TRUE,"Forecast Drivers"}</definedName>
    <definedName name="hh" localSheetId="69" hidden="1">{"Valuation",#N/A,TRUE,"Valuation Summary";"Financial Statements",#N/A,TRUE,"Results";"Results",#N/A,TRUE,"Results";"Ratios",#N/A,TRUE,"Results";"P2 Summary",#N/A,TRUE,"Results";"Historical data",#N/A,TRUE,"Historical Data";"P1 Inputs",#N/A,TRUE,"Forecast Drivers";"P2 Inputs",#N/A,TRUE,"Forecast Drivers"}</definedName>
    <definedName name="hh" localSheetId="70" hidden="1">{"Valuation",#N/A,TRUE,"Valuation Summary";"Financial Statements",#N/A,TRUE,"Results";"Results",#N/A,TRUE,"Results";"Ratios",#N/A,TRUE,"Results";"P2 Summary",#N/A,TRUE,"Results";"Historical data",#N/A,TRUE,"Historical Data";"P1 Inputs",#N/A,TRUE,"Forecast Drivers";"P2 Inputs",#N/A,TRUE,"Forecast Drivers"}</definedName>
    <definedName name="hh" localSheetId="88" hidden="1">{"Valuation",#N/A,TRUE,"Valuation Summary";"Financial Statements",#N/A,TRUE,"Results";"Results",#N/A,TRUE,"Results";"Ratios",#N/A,TRUE,"Results";"P2 Summary",#N/A,TRUE,"Results";"Historical data",#N/A,TRUE,"Historical Data";"P1 Inputs",#N/A,TRUE,"Forecast Drivers";"P2 Inputs",#N/A,TRUE,"Forecast Drivers"}</definedName>
    <definedName name="hh" localSheetId="25" hidden="1">{"Valuation",#N/A,TRUE,"Valuation Summary";"Financial Statements",#N/A,TRUE,"Results";"Results",#N/A,TRUE,"Results";"Ratios",#N/A,TRUE,"Results";"P2 Summary",#N/A,TRUE,"Results";"Historical data",#N/A,TRUE,"Historical Data";"P1 Inputs",#N/A,TRUE,"Forecast Drivers";"P2 Inputs",#N/A,TRUE,"Forecast Drivers"}</definedName>
    <definedName name="hh" localSheetId="73" hidden="1">{"Valuation",#N/A,TRUE,"Valuation Summary";"Financial Statements",#N/A,TRUE,"Results";"Results",#N/A,TRUE,"Results";"Ratios",#N/A,TRUE,"Results";"P2 Summary",#N/A,TRUE,"Results";"Historical data",#N/A,TRUE,"Historical Data";"P1 Inputs",#N/A,TRUE,"Forecast Drivers";"P2 Inputs",#N/A,TRUE,"Forecast Drivers"}</definedName>
    <definedName name="hh" localSheetId="74" hidden="1">{"Valuation",#N/A,TRUE,"Valuation Summary";"Financial Statements",#N/A,TRUE,"Results";"Results",#N/A,TRUE,"Results";"Ratios",#N/A,TRUE,"Results";"P2 Summary",#N/A,TRUE,"Results";"Historical data",#N/A,TRUE,"Historical Data";"P1 Inputs",#N/A,TRUE,"Forecast Drivers";"P2 Inputs",#N/A,TRUE,"Forecast Drivers"}</definedName>
    <definedName name="hh" localSheetId="27" hidden="1">{"Valuation",#N/A,TRUE,"Valuation Summary";"Financial Statements",#N/A,TRUE,"Results";"Results",#N/A,TRUE,"Results";"Ratios",#N/A,TRUE,"Results";"P2 Summary",#N/A,TRUE,"Results";"Historical data",#N/A,TRUE,"Historical Data";"P1 Inputs",#N/A,TRUE,"Forecast Drivers";"P2 Inputs",#N/A,TRUE,"Forecast Drivers"}</definedName>
    <definedName name="hh" localSheetId="23" hidden="1">{"Valuation",#N/A,TRUE,"Valuation Summary";"Financial Statements",#N/A,TRUE,"Results";"Results",#N/A,TRUE,"Results";"Ratios",#N/A,TRUE,"Results";"P2 Summary",#N/A,TRUE,"Results";"Historical data",#N/A,TRUE,"Historical Data";"P1 Inputs",#N/A,TRUE,"Forecast Drivers";"P2 Inputs",#N/A,TRUE,"Forecast Drivers"}</definedName>
    <definedName name="hh" localSheetId="65" hidden="1">{"Valuation",#N/A,TRUE,"Valuation Summary";"Financial Statements",#N/A,TRUE,"Results";"Results",#N/A,TRUE,"Results";"Ratios",#N/A,TRUE,"Results";"P2 Summary",#N/A,TRUE,"Results";"Historical data",#N/A,TRUE,"Historical Data";"P1 Inputs",#N/A,TRUE,"Forecast Drivers";"P2 Inputs",#N/A,TRUE,"Forecast Drivers"}</definedName>
    <definedName name="hh" localSheetId="63" hidden="1">{"Valuation",#N/A,TRUE,"Valuation Summary";"Financial Statements",#N/A,TRUE,"Results";"Results",#N/A,TRUE,"Results";"Ratios",#N/A,TRUE,"Results";"P2 Summary",#N/A,TRUE,"Results";"Historical data",#N/A,TRUE,"Historical Data";"P1 Inputs",#N/A,TRUE,"Forecast Drivers";"P2 Inputs",#N/A,TRUE,"Forecast Drivers"}</definedName>
    <definedName name="hh" localSheetId="64" hidden="1">{"Valuation",#N/A,TRUE,"Valuation Summary";"Financial Statements",#N/A,TRUE,"Results";"Results",#N/A,TRUE,"Results";"Ratios",#N/A,TRUE,"Results";"P2 Summary",#N/A,TRUE,"Results";"Historical data",#N/A,TRUE,"Historical Data";"P1 Inputs",#N/A,TRUE,"Forecast Drivers";"P2 Inputs",#N/A,TRUE,"Forecast Drivers"}</definedName>
    <definedName name="hh" localSheetId="26" hidden="1">{"Valuation",#N/A,TRUE,"Valuation Summary";"Financial Statements",#N/A,TRUE,"Results";"Results",#N/A,TRUE,"Results";"Ratios",#N/A,TRUE,"Results";"P2 Summary",#N/A,TRUE,"Results";"Historical data",#N/A,TRUE,"Historical Data";"P1 Inputs",#N/A,TRUE,"Forecast Drivers";"P2 Inputs",#N/A,TRUE,"Forecast Drivers"}</definedName>
    <definedName name="hh" localSheetId="71" hidden="1">{"Valuation",#N/A,TRUE,"Valuation Summary";"Financial Statements",#N/A,TRUE,"Results";"Results",#N/A,TRUE,"Results";"Ratios",#N/A,TRUE,"Results";"P2 Summary",#N/A,TRUE,"Results";"Historical data",#N/A,TRUE,"Historical Data";"P1 Inputs",#N/A,TRUE,"Forecast Drivers";"P2 Inputs",#N/A,TRUE,"Forecast Drivers"}</definedName>
    <definedName name="hh" localSheetId="72"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OU">#REF!</definedName>
    <definedName name="hp">#REF!</definedName>
    <definedName name="HVACBuildingType">#REF!</definedName>
    <definedName name="HVACSystemsList">#REF!</definedName>
    <definedName name="Initiatives_2020" localSheetId="66">#REF!</definedName>
    <definedName name="Initiatives_2020" localSheetId="67">#REF!</definedName>
    <definedName name="Initiatives_2020" localSheetId="36">#REF!</definedName>
    <definedName name="Initiatives_2020" localSheetId="37">#REF!</definedName>
    <definedName name="Initiatives_2020" localSheetId="40">#REF!</definedName>
    <definedName name="Initiatives_2020" localSheetId="35">#REF!</definedName>
    <definedName name="Initiatives_2020" localSheetId="39">#REF!</definedName>
    <definedName name="Initiatives_2020" localSheetId="21">#REF!</definedName>
    <definedName name="Initiatives_2020" localSheetId="20">#REF!</definedName>
    <definedName name="Initiatives_2020" localSheetId="28">#REF!</definedName>
    <definedName name="Initiatives_2020" localSheetId="48">#REF!</definedName>
    <definedName name="Initiatives_2020" localSheetId="46">#REF!</definedName>
    <definedName name="Initiatives_2020" localSheetId="47">#REF!</definedName>
    <definedName name="Initiatives_2020" localSheetId="77">#REF!</definedName>
    <definedName name="Initiatives_2020" localSheetId="76">#REF!</definedName>
    <definedName name="Initiatives_2020" localSheetId="75">#REF!</definedName>
    <definedName name="Initiatives_2020" localSheetId="19">#REF!</definedName>
    <definedName name="Initiatives_2020" localSheetId="68">#REF!</definedName>
    <definedName name="Initiatives_2020" localSheetId="69">#REF!</definedName>
    <definedName name="Initiatives_2020" localSheetId="70">#REF!</definedName>
    <definedName name="Initiatives_2020" localSheetId="25">#REF!</definedName>
    <definedName name="Initiatives_2020" localSheetId="73">#REF!</definedName>
    <definedName name="Initiatives_2020" localSheetId="74">#REF!</definedName>
    <definedName name="Initiatives_2020" localSheetId="27">#REF!</definedName>
    <definedName name="Initiatives_2020" localSheetId="23">#REF!</definedName>
    <definedName name="Initiatives_2020" localSheetId="65">#REF!</definedName>
    <definedName name="Initiatives_2020" localSheetId="63">#REF!</definedName>
    <definedName name="Initiatives_2020" localSheetId="64">#REF!</definedName>
    <definedName name="Initiatives_2020" localSheetId="26">#REF!</definedName>
    <definedName name="Initiatives_2020" localSheetId="71">#REF!</definedName>
    <definedName name="Initiatives_2020" localSheetId="72">#REF!</definedName>
    <definedName name="Initiatives_2020">#REF!</definedName>
    <definedName name="inputs" localSheetId="29" hidden="1">{"Inputs 1","Base",FALSE,"INPUTS";"Inputs 2","Base",FALSE,"INPUTS";"Inputs 3","Base",FALSE,"INPUTS";"Inputs 4","Base",FALSE,"INPUTS";"Inputs 5","Base",FALSE,"INPUTS"}</definedName>
    <definedName name="inputs" localSheetId="66" hidden="1">{"Inputs 1","Base",FALSE,"INPUTS";"Inputs 2","Base",FALSE,"INPUTS";"Inputs 3","Base",FALSE,"INPUTS";"Inputs 4","Base",FALSE,"INPUTS";"Inputs 5","Base",FALSE,"INPUTS"}</definedName>
    <definedName name="inputs" localSheetId="67" hidden="1">{"Inputs 1","Base",FALSE,"INPUTS";"Inputs 2","Base",FALSE,"INPUTS";"Inputs 3","Base",FALSE,"INPUTS";"Inputs 4","Base",FALSE,"INPUTS";"Inputs 5","Base",FALSE,"INPUTS"}</definedName>
    <definedName name="inputs" localSheetId="79" hidden="1">{"Inputs 1","Base",FALSE,"INPUTS";"Inputs 2","Base",FALSE,"INPUTS";"Inputs 3","Base",FALSE,"INPUTS";"Inputs 4","Base",FALSE,"INPUTS";"Inputs 5","Base",FALSE,"INPUTS"}</definedName>
    <definedName name="inputs" localSheetId="36" hidden="1">{"Inputs 1","Base",FALSE,"INPUTS";"Inputs 2","Base",FALSE,"INPUTS";"Inputs 3","Base",FALSE,"INPUTS";"Inputs 4","Base",FALSE,"INPUTS";"Inputs 5","Base",FALSE,"INPUTS"}</definedName>
    <definedName name="inputs" localSheetId="37" hidden="1">{"Inputs 1","Base",FALSE,"INPUTS";"Inputs 2","Base",FALSE,"INPUTS";"Inputs 3","Base",FALSE,"INPUTS";"Inputs 4","Base",FALSE,"INPUTS";"Inputs 5","Base",FALSE,"INPUTS"}</definedName>
    <definedName name="inputs" localSheetId="40" hidden="1">{"Inputs 1","Base",FALSE,"INPUTS";"Inputs 2","Base",FALSE,"INPUTS";"Inputs 3","Base",FALSE,"INPUTS";"Inputs 4","Base",FALSE,"INPUTS";"Inputs 5","Base",FALSE,"INPUTS"}</definedName>
    <definedName name="inputs" localSheetId="35" hidden="1">{"Inputs 1","Base",FALSE,"INPUTS";"Inputs 2","Base",FALSE,"INPUTS";"Inputs 3","Base",FALSE,"INPUTS";"Inputs 4","Base",FALSE,"INPUTS";"Inputs 5","Base",FALSE,"INPUTS"}</definedName>
    <definedName name="inputs" localSheetId="39" hidden="1">{"Inputs 1","Base",FALSE,"INPUTS";"Inputs 2","Base",FALSE,"INPUTS";"Inputs 3","Base",FALSE,"INPUTS";"Inputs 4","Base",FALSE,"INPUTS";"Inputs 5","Base",FALSE,"INPUTS"}</definedName>
    <definedName name="inputs" localSheetId="21" hidden="1">{"Inputs 1","Base",FALSE,"INPUTS";"Inputs 2","Base",FALSE,"INPUTS";"Inputs 3","Base",FALSE,"INPUTS";"Inputs 4","Base",FALSE,"INPUTS";"Inputs 5","Base",FALSE,"INPUTS"}</definedName>
    <definedName name="inputs" localSheetId="20" hidden="1">{"Inputs 1","Base",FALSE,"INPUTS";"Inputs 2","Base",FALSE,"INPUTS";"Inputs 3","Base",FALSE,"INPUTS";"Inputs 4","Base",FALSE,"INPUTS";"Inputs 5","Base",FALSE,"INPUTS"}</definedName>
    <definedName name="inputs" localSheetId="28" hidden="1">{"Inputs 1","Base",FALSE,"INPUTS";"Inputs 2","Base",FALSE,"INPUTS";"Inputs 3","Base",FALSE,"INPUTS";"Inputs 4","Base",FALSE,"INPUTS";"Inputs 5","Base",FALSE,"INPUTS"}</definedName>
    <definedName name="inputs" localSheetId="48" hidden="1">{"Inputs 1","Base",FALSE,"INPUTS";"Inputs 2","Base",FALSE,"INPUTS";"Inputs 3","Base",FALSE,"INPUTS";"Inputs 4","Base",FALSE,"INPUTS";"Inputs 5","Base",FALSE,"INPUTS"}</definedName>
    <definedName name="inputs" localSheetId="46" hidden="1">{"Inputs 1","Base",FALSE,"INPUTS";"Inputs 2","Base",FALSE,"INPUTS";"Inputs 3","Base",FALSE,"INPUTS";"Inputs 4","Base",FALSE,"INPUTS";"Inputs 5","Base",FALSE,"INPUTS"}</definedName>
    <definedName name="inputs" localSheetId="47" hidden="1">{"Inputs 1","Base",FALSE,"INPUTS";"Inputs 2","Base",FALSE,"INPUTS";"Inputs 3","Base",FALSE,"INPUTS";"Inputs 4","Base",FALSE,"INPUTS";"Inputs 5","Base",FALSE,"INPUTS"}</definedName>
    <definedName name="inputs" localSheetId="77" hidden="1">{"Inputs 1","Base",FALSE,"INPUTS";"Inputs 2","Base",FALSE,"INPUTS";"Inputs 3","Base",FALSE,"INPUTS";"Inputs 4","Base",FALSE,"INPUTS";"Inputs 5","Base",FALSE,"INPUTS"}</definedName>
    <definedName name="inputs" localSheetId="76" hidden="1">{"Inputs 1","Base",FALSE,"INPUTS";"Inputs 2","Base",FALSE,"INPUTS";"Inputs 3","Base",FALSE,"INPUTS";"Inputs 4","Base",FALSE,"INPUTS";"Inputs 5","Base",FALSE,"INPUTS"}</definedName>
    <definedName name="inputs" localSheetId="75" hidden="1">{"Inputs 1","Base",FALSE,"INPUTS";"Inputs 2","Base",FALSE,"INPUTS";"Inputs 3","Base",FALSE,"INPUTS";"Inputs 4","Base",FALSE,"INPUTS";"Inputs 5","Base",FALSE,"INPUTS"}</definedName>
    <definedName name="inputs" localSheetId="19" hidden="1">{"Inputs 1","Base",FALSE,"INPUTS";"Inputs 2","Base",FALSE,"INPUTS";"Inputs 3","Base",FALSE,"INPUTS";"Inputs 4","Base",FALSE,"INPUTS";"Inputs 5","Base",FALSE,"INPUTS"}</definedName>
    <definedName name="inputs" localSheetId="68" hidden="1">{"Inputs 1","Base",FALSE,"INPUTS";"Inputs 2","Base",FALSE,"INPUTS";"Inputs 3","Base",FALSE,"INPUTS";"Inputs 4","Base",FALSE,"INPUTS";"Inputs 5","Base",FALSE,"INPUTS"}</definedName>
    <definedName name="inputs" localSheetId="69" hidden="1">{"Inputs 1","Base",FALSE,"INPUTS";"Inputs 2","Base",FALSE,"INPUTS";"Inputs 3","Base",FALSE,"INPUTS";"Inputs 4","Base",FALSE,"INPUTS";"Inputs 5","Base",FALSE,"INPUTS"}</definedName>
    <definedName name="inputs" localSheetId="70" hidden="1">{"Inputs 1","Base",FALSE,"INPUTS";"Inputs 2","Base",FALSE,"INPUTS";"Inputs 3","Base",FALSE,"INPUTS";"Inputs 4","Base",FALSE,"INPUTS";"Inputs 5","Base",FALSE,"INPUTS"}</definedName>
    <definedName name="inputs" localSheetId="88" hidden="1">{"Inputs 1","Base",FALSE,"INPUTS";"Inputs 2","Base",FALSE,"INPUTS";"Inputs 3","Base",FALSE,"INPUTS";"Inputs 4","Base",FALSE,"INPUTS";"Inputs 5","Base",FALSE,"INPUTS"}</definedName>
    <definedName name="inputs" localSheetId="25" hidden="1">{"Inputs 1","Base",FALSE,"INPUTS";"Inputs 2","Base",FALSE,"INPUTS";"Inputs 3","Base",FALSE,"INPUTS";"Inputs 4","Base",FALSE,"INPUTS";"Inputs 5","Base",FALSE,"INPUTS"}</definedName>
    <definedName name="inputs" localSheetId="73" hidden="1">{"Inputs 1","Base",FALSE,"INPUTS";"Inputs 2","Base",FALSE,"INPUTS";"Inputs 3","Base",FALSE,"INPUTS";"Inputs 4","Base",FALSE,"INPUTS";"Inputs 5","Base",FALSE,"INPUTS"}</definedName>
    <definedName name="inputs" localSheetId="74" hidden="1">{"Inputs 1","Base",FALSE,"INPUTS";"Inputs 2","Base",FALSE,"INPUTS";"Inputs 3","Base",FALSE,"INPUTS";"Inputs 4","Base",FALSE,"INPUTS";"Inputs 5","Base",FALSE,"INPUTS"}</definedName>
    <definedName name="inputs" localSheetId="27" hidden="1">{"Inputs 1","Base",FALSE,"INPUTS";"Inputs 2","Base",FALSE,"INPUTS";"Inputs 3","Base",FALSE,"INPUTS";"Inputs 4","Base",FALSE,"INPUTS";"Inputs 5","Base",FALSE,"INPUTS"}</definedName>
    <definedName name="inputs" localSheetId="23" hidden="1">{"Inputs 1","Base",FALSE,"INPUTS";"Inputs 2","Base",FALSE,"INPUTS";"Inputs 3","Base",FALSE,"INPUTS";"Inputs 4","Base",FALSE,"INPUTS";"Inputs 5","Base",FALSE,"INPUTS"}</definedName>
    <definedName name="inputs" localSheetId="65" hidden="1">{"Inputs 1","Base",FALSE,"INPUTS";"Inputs 2","Base",FALSE,"INPUTS";"Inputs 3","Base",FALSE,"INPUTS";"Inputs 4","Base",FALSE,"INPUTS";"Inputs 5","Base",FALSE,"INPUTS"}</definedName>
    <definedName name="inputs" localSheetId="63" hidden="1">{"Inputs 1","Base",FALSE,"INPUTS";"Inputs 2","Base",FALSE,"INPUTS";"Inputs 3","Base",FALSE,"INPUTS";"Inputs 4","Base",FALSE,"INPUTS";"Inputs 5","Base",FALSE,"INPUTS"}</definedName>
    <definedName name="inputs" localSheetId="64" hidden="1">{"Inputs 1","Base",FALSE,"INPUTS";"Inputs 2","Base",FALSE,"INPUTS";"Inputs 3","Base",FALSE,"INPUTS";"Inputs 4","Base",FALSE,"INPUTS";"Inputs 5","Base",FALSE,"INPUTS"}</definedName>
    <definedName name="inputs" localSheetId="26" hidden="1">{"Inputs 1","Base",FALSE,"INPUTS";"Inputs 2","Base",FALSE,"INPUTS";"Inputs 3","Base",FALSE,"INPUTS";"Inputs 4","Base",FALSE,"INPUTS";"Inputs 5","Base",FALSE,"INPUTS"}</definedName>
    <definedName name="inputs" localSheetId="71" hidden="1">{"Inputs 1","Base",FALSE,"INPUTS";"Inputs 2","Base",FALSE,"INPUTS";"Inputs 3","Base",FALSE,"INPUTS";"Inputs 4","Base",FALSE,"INPUTS";"Inputs 5","Base",FALSE,"INPUTS"}</definedName>
    <definedName name="inputs" localSheetId="72"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tallation">#REF!</definedName>
    <definedName name="IsMichiganRate">#REF!</definedName>
    <definedName name="jj" localSheetId="29" hidden="1">{"Portrait",#N/A,FALSE,"BOILER";"boiler_1",#N/A,FALSE,"BOILER";"boiler_2",#N/A,FALSE,"BOILER";"boiler_3",#N/A,FALSE,"BOILER";"results",#N/A,FALSE,"BOILER"}</definedName>
    <definedName name="jj" localSheetId="66" hidden="1">{"Portrait",#N/A,FALSE,"BOILER";"boiler_1",#N/A,FALSE,"BOILER";"boiler_2",#N/A,FALSE,"BOILER";"boiler_3",#N/A,FALSE,"BOILER";"results",#N/A,FALSE,"BOILER"}</definedName>
    <definedName name="jj" localSheetId="67" hidden="1">{"Portrait",#N/A,FALSE,"BOILER";"boiler_1",#N/A,FALSE,"BOILER";"boiler_2",#N/A,FALSE,"BOILER";"boiler_3",#N/A,FALSE,"BOILER";"results",#N/A,FALSE,"BOILER"}</definedName>
    <definedName name="jj" localSheetId="79" hidden="1">{"Portrait",#N/A,FALSE,"BOILER";"boiler_1",#N/A,FALSE,"BOILER";"boiler_2",#N/A,FALSE,"BOILER";"boiler_3",#N/A,FALSE,"BOILER";"results",#N/A,FALSE,"BOILER"}</definedName>
    <definedName name="jj" localSheetId="36" hidden="1">{"Portrait",#N/A,FALSE,"BOILER";"boiler_1",#N/A,FALSE,"BOILER";"boiler_2",#N/A,FALSE,"BOILER";"boiler_3",#N/A,FALSE,"BOILER";"results",#N/A,FALSE,"BOILER"}</definedName>
    <definedName name="jj" localSheetId="37" hidden="1">{"Portrait",#N/A,FALSE,"BOILER";"boiler_1",#N/A,FALSE,"BOILER";"boiler_2",#N/A,FALSE,"BOILER";"boiler_3",#N/A,FALSE,"BOILER";"results",#N/A,FALSE,"BOILER"}</definedName>
    <definedName name="jj" localSheetId="40" hidden="1">{"Portrait",#N/A,FALSE,"BOILER";"boiler_1",#N/A,FALSE,"BOILER";"boiler_2",#N/A,FALSE,"BOILER";"boiler_3",#N/A,FALSE,"BOILER";"results",#N/A,FALSE,"BOILER"}</definedName>
    <definedName name="jj" localSheetId="35" hidden="1">{"Portrait",#N/A,FALSE,"BOILER";"boiler_1",#N/A,FALSE,"BOILER";"boiler_2",#N/A,FALSE,"BOILER";"boiler_3",#N/A,FALSE,"BOILER";"results",#N/A,FALSE,"BOILER"}</definedName>
    <definedName name="jj" localSheetId="39" hidden="1">{"Portrait",#N/A,FALSE,"BOILER";"boiler_1",#N/A,FALSE,"BOILER";"boiler_2",#N/A,FALSE,"BOILER";"boiler_3",#N/A,FALSE,"BOILER";"results",#N/A,FALSE,"BOILER"}</definedName>
    <definedName name="jj" localSheetId="21" hidden="1">{"Portrait",#N/A,FALSE,"BOILER";"boiler_1",#N/A,FALSE,"BOILER";"boiler_2",#N/A,FALSE,"BOILER";"boiler_3",#N/A,FALSE,"BOILER";"results",#N/A,FALSE,"BOILER"}</definedName>
    <definedName name="jj" localSheetId="20" hidden="1">{"Portrait",#N/A,FALSE,"BOILER";"boiler_1",#N/A,FALSE,"BOILER";"boiler_2",#N/A,FALSE,"BOILER";"boiler_3",#N/A,FALSE,"BOILER";"results",#N/A,FALSE,"BOILER"}</definedName>
    <definedName name="jj" localSheetId="28" hidden="1">{"Portrait",#N/A,FALSE,"BOILER";"boiler_1",#N/A,FALSE,"BOILER";"boiler_2",#N/A,FALSE,"BOILER";"boiler_3",#N/A,FALSE,"BOILER";"results",#N/A,FALSE,"BOILER"}</definedName>
    <definedName name="jj" localSheetId="48" hidden="1">{"Portrait",#N/A,FALSE,"BOILER";"boiler_1",#N/A,FALSE,"BOILER";"boiler_2",#N/A,FALSE,"BOILER";"boiler_3",#N/A,FALSE,"BOILER";"results",#N/A,FALSE,"BOILER"}</definedName>
    <definedName name="jj" localSheetId="46" hidden="1">{"Portrait",#N/A,FALSE,"BOILER";"boiler_1",#N/A,FALSE,"BOILER";"boiler_2",#N/A,FALSE,"BOILER";"boiler_3",#N/A,FALSE,"BOILER";"results",#N/A,FALSE,"BOILER"}</definedName>
    <definedName name="jj" localSheetId="47" hidden="1">{"Portrait",#N/A,FALSE,"BOILER";"boiler_1",#N/A,FALSE,"BOILER";"boiler_2",#N/A,FALSE,"BOILER";"boiler_3",#N/A,FALSE,"BOILER";"results",#N/A,FALSE,"BOILER"}</definedName>
    <definedName name="jj" localSheetId="77" hidden="1">{"Portrait",#N/A,FALSE,"BOILER";"boiler_1",#N/A,FALSE,"BOILER";"boiler_2",#N/A,FALSE,"BOILER";"boiler_3",#N/A,FALSE,"BOILER";"results",#N/A,FALSE,"BOILER"}</definedName>
    <definedName name="jj" localSheetId="76" hidden="1">{"Portrait",#N/A,FALSE,"BOILER";"boiler_1",#N/A,FALSE,"BOILER";"boiler_2",#N/A,FALSE,"BOILER";"boiler_3",#N/A,FALSE,"BOILER";"results",#N/A,FALSE,"BOILER"}</definedName>
    <definedName name="jj" localSheetId="75" hidden="1">{"Portrait",#N/A,FALSE,"BOILER";"boiler_1",#N/A,FALSE,"BOILER";"boiler_2",#N/A,FALSE,"BOILER";"boiler_3",#N/A,FALSE,"BOILER";"results",#N/A,FALSE,"BOILER"}</definedName>
    <definedName name="jj" localSheetId="19" hidden="1">{"Portrait",#N/A,FALSE,"BOILER";"boiler_1",#N/A,FALSE,"BOILER";"boiler_2",#N/A,FALSE,"BOILER";"boiler_3",#N/A,FALSE,"BOILER";"results",#N/A,FALSE,"BOILER"}</definedName>
    <definedName name="jj" localSheetId="68" hidden="1">{"Portrait",#N/A,FALSE,"BOILER";"boiler_1",#N/A,FALSE,"BOILER";"boiler_2",#N/A,FALSE,"BOILER";"boiler_3",#N/A,FALSE,"BOILER";"results",#N/A,FALSE,"BOILER"}</definedName>
    <definedName name="jj" localSheetId="69" hidden="1">{"Portrait",#N/A,FALSE,"BOILER";"boiler_1",#N/A,FALSE,"BOILER";"boiler_2",#N/A,FALSE,"BOILER";"boiler_3",#N/A,FALSE,"BOILER";"results",#N/A,FALSE,"BOILER"}</definedName>
    <definedName name="jj" localSheetId="70" hidden="1">{"Portrait",#N/A,FALSE,"BOILER";"boiler_1",#N/A,FALSE,"BOILER";"boiler_2",#N/A,FALSE,"BOILER";"boiler_3",#N/A,FALSE,"BOILER";"results",#N/A,FALSE,"BOILER"}</definedName>
    <definedName name="jj" localSheetId="88" hidden="1">{"Portrait",#N/A,FALSE,"BOILER";"boiler_1",#N/A,FALSE,"BOILER";"boiler_2",#N/A,FALSE,"BOILER";"boiler_3",#N/A,FALSE,"BOILER";"results",#N/A,FALSE,"BOILER"}</definedName>
    <definedName name="jj" localSheetId="25" hidden="1">{"Portrait",#N/A,FALSE,"BOILER";"boiler_1",#N/A,FALSE,"BOILER";"boiler_2",#N/A,FALSE,"BOILER";"boiler_3",#N/A,FALSE,"BOILER";"results",#N/A,FALSE,"BOILER"}</definedName>
    <definedName name="jj" localSheetId="73" hidden="1">{"Portrait",#N/A,FALSE,"BOILER";"boiler_1",#N/A,FALSE,"BOILER";"boiler_2",#N/A,FALSE,"BOILER";"boiler_3",#N/A,FALSE,"BOILER";"results",#N/A,FALSE,"BOILER"}</definedName>
    <definedName name="jj" localSheetId="74" hidden="1">{"Portrait",#N/A,FALSE,"BOILER";"boiler_1",#N/A,FALSE,"BOILER";"boiler_2",#N/A,FALSE,"BOILER";"boiler_3",#N/A,FALSE,"BOILER";"results",#N/A,FALSE,"BOILER"}</definedName>
    <definedName name="jj" localSheetId="27" hidden="1">{"Portrait",#N/A,FALSE,"BOILER";"boiler_1",#N/A,FALSE,"BOILER";"boiler_2",#N/A,FALSE,"BOILER";"boiler_3",#N/A,FALSE,"BOILER";"results",#N/A,FALSE,"BOILER"}</definedName>
    <definedName name="jj" localSheetId="23" hidden="1">{"Portrait",#N/A,FALSE,"BOILER";"boiler_1",#N/A,FALSE,"BOILER";"boiler_2",#N/A,FALSE,"BOILER";"boiler_3",#N/A,FALSE,"BOILER";"results",#N/A,FALSE,"BOILER"}</definedName>
    <definedName name="jj" localSheetId="65" hidden="1">{"Portrait",#N/A,FALSE,"BOILER";"boiler_1",#N/A,FALSE,"BOILER";"boiler_2",#N/A,FALSE,"BOILER";"boiler_3",#N/A,FALSE,"BOILER";"results",#N/A,FALSE,"BOILER"}</definedName>
    <definedName name="jj" localSheetId="63" hidden="1">{"Portrait",#N/A,FALSE,"BOILER";"boiler_1",#N/A,FALSE,"BOILER";"boiler_2",#N/A,FALSE,"BOILER";"boiler_3",#N/A,FALSE,"BOILER";"results",#N/A,FALSE,"BOILER"}</definedName>
    <definedName name="jj" localSheetId="64" hidden="1">{"Portrait",#N/A,FALSE,"BOILER";"boiler_1",#N/A,FALSE,"BOILER";"boiler_2",#N/A,FALSE,"BOILER";"boiler_3",#N/A,FALSE,"BOILER";"results",#N/A,FALSE,"BOILER"}</definedName>
    <definedName name="jj" localSheetId="26" hidden="1">{"Portrait",#N/A,FALSE,"BOILER";"boiler_1",#N/A,FALSE,"BOILER";"boiler_2",#N/A,FALSE,"BOILER";"boiler_3",#N/A,FALSE,"BOILER";"results",#N/A,FALSE,"BOILER"}</definedName>
    <definedName name="jj" localSheetId="71" hidden="1">{"Portrait",#N/A,FALSE,"BOILER";"boiler_1",#N/A,FALSE,"BOILER";"boiler_2",#N/A,FALSE,"BOILER";"boiler_3",#N/A,FALSE,"BOILER";"results",#N/A,FALSE,"BOILER"}</definedName>
    <definedName name="jj" localSheetId="72"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ghtingBuildingType">#REF!</definedName>
    <definedName name="Load_Curves">#REF!</definedName>
    <definedName name="Lookup">#REF!</definedName>
    <definedName name="MCWBTable">#REF!</definedName>
    <definedName name="MeasKW">#REF!</definedName>
    <definedName name="MeterNum">#REF!</definedName>
    <definedName name="Name">#REF!</definedName>
    <definedName name="Night_Set_Back">#REF!</definedName>
    <definedName name="NumDays">#REF!</definedName>
    <definedName name="oc">#REF!</definedName>
    <definedName name="OffPeakKWH">#REF!</definedName>
    <definedName name="OnPeakKWH">#REF!</definedName>
    <definedName name="payback">#REF!</definedName>
    <definedName name="PeakDate">#REF!</definedName>
    <definedName name="PeakTime">#REF!</definedName>
    <definedName name="PercentEnergy">#REF!</definedName>
    <definedName name="PF">#REF!</definedName>
    <definedName name="PkKVARs">#REF!</definedName>
    <definedName name="Platt_ChillerPumps">#REF!</definedName>
    <definedName name="Platt_CondenserPumps">#REF!</definedName>
    <definedName name="Platt_CoolingTower">#REF!</definedName>
    <definedName name="print99" localSheetId="29" hidden="1">{#N/A,#N/A,FALSE,"Resid CPRIV";#N/A,#N/A,FALSE,"Comer_CPRIVKsum";#N/A,#N/A,FALSE,"General (2)";#N/A,#N/A,FALSE,"Oficial";#N/A,#N/A,FALSE,"Resumen";#N/A,#N/A,FALSE,"Escenarios"}</definedName>
    <definedName name="print99" localSheetId="66" hidden="1">{#N/A,#N/A,FALSE,"Resid CPRIV";#N/A,#N/A,FALSE,"Comer_CPRIVKsum";#N/A,#N/A,FALSE,"General (2)";#N/A,#N/A,FALSE,"Oficial";#N/A,#N/A,FALSE,"Resumen";#N/A,#N/A,FALSE,"Escenarios"}</definedName>
    <definedName name="print99" localSheetId="67" hidden="1">{#N/A,#N/A,FALSE,"Resid CPRIV";#N/A,#N/A,FALSE,"Comer_CPRIVKsum";#N/A,#N/A,FALSE,"General (2)";#N/A,#N/A,FALSE,"Oficial";#N/A,#N/A,FALSE,"Resumen";#N/A,#N/A,FALSE,"Escenarios"}</definedName>
    <definedName name="print99" localSheetId="79" hidden="1">{#N/A,#N/A,FALSE,"Resid CPRIV";#N/A,#N/A,FALSE,"Comer_CPRIVKsum";#N/A,#N/A,FALSE,"General (2)";#N/A,#N/A,FALSE,"Oficial";#N/A,#N/A,FALSE,"Resumen";#N/A,#N/A,FALSE,"Escenarios"}</definedName>
    <definedName name="print99" localSheetId="36" hidden="1">{#N/A,#N/A,FALSE,"Resid CPRIV";#N/A,#N/A,FALSE,"Comer_CPRIVKsum";#N/A,#N/A,FALSE,"General (2)";#N/A,#N/A,FALSE,"Oficial";#N/A,#N/A,FALSE,"Resumen";#N/A,#N/A,FALSE,"Escenarios"}</definedName>
    <definedName name="print99" localSheetId="37" hidden="1">{#N/A,#N/A,FALSE,"Resid CPRIV";#N/A,#N/A,FALSE,"Comer_CPRIVKsum";#N/A,#N/A,FALSE,"General (2)";#N/A,#N/A,FALSE,"Oficial";#N/A,#N/A,FALSE,"Resumen";#N/A,#N/A,FALSE,"Escenarios"}</definedName>
    <definedName name="print99" localSheetId="40" hidden="1">{#N/A,#N/A,FALSE,"Resid CPRIV";#N/A,#N/A,FALSE,"Comer_CPRIVKsum";#N/A,#N/A,FALSE,"General (2)";#N/A,#N/A,FALSE,"Oficial";#N/A,#N/A,FALSE,"Resumen";#N/A,#N/A,FALSE,"Escenarios"}</definedName>
    <definedName name="print99" localSheetId="35" hidden="1">{#N/A,#N/A,FALSE,"Resid CPRIV";#N/A,#N/A,FALSE,"Comer_CPRIVKsum";#N/A,#N/A,FALSE,"General (2)";#N/A,#N/A,FALSE,"Oficial";#N/A,#N/A,FALSE,"Resumen";#N/A,#N/A,FALSE,"Escenarios"}</definedName>
    <definedName name="print99" localSheetId="39" hidden="1">{#N/A,#N/A,FALSE,"Resid CPRIV";#N/A,#N/A,FALSE,"Comer_CPRIVKsum";#N/A,#N/A,FALSE,"General (2)";#N/A,#N/A,FALSE,"Oficial";#N/A,#N/A,FALSE,"Resumen";#N/A,#N/A,FALSE,"Escenarios"}</definedName>
    <definedName name="print99" localSheetId="21" hidden="1">{#N/A,#N/A,FALSE,"Resid CPRIV";#N/A,#N/A,FALSE,"Comer_CPRIVKsum";#N/A,#N/A,FALSE,"General (2)";#N/A,#N/A,FALSE,"Oficial";#N/A,#N/A,FALSE,"Resumen";#N/A,#N/A,FALSE,"Escenarios"}</definedName>
    <definedName name="print99" localSheetId="20" hidden="1">{#N/A,#N/A,FALSE,"Resid CPRIV";#N/A,#N/A,FALSE,"Comer_CPRIVKsum";#N/A,#N/A,FALSE,"General (2)";#N/A,#N/A,FALSE,"Oficial";#N/A,#N/A,FALSE,"Resumen";#N/A,#N/A,FALSE,"Escenarios"}</definedName>
    <definedName name="print99" localSheetId="28" hidden="1">{#N/A,#N/A,FALSE,"Resid CPRIV";#N/A,#N/A,FALSE,"Comer_CPRIVKsum";#N/A,#N/A,FALSE,"General (2)";#N/A,#N/A,FALSE,"Oficial";#N/A,#N/A,FALSE,"Resumen";#N/A,#N/A,FALSE,"Escenarios"}</definedName>
    <definedName name="print99" localSheetId="48" hidden="1">{#N/A,#N/A,FALSE,"Resid CPRIV";#N/A,#N/A,FALSE,"Comer_CPRIVKsum";#N/A,#N/A,FALSE,"General (2)";#N/A,#N/A,FALSE,"Oficial";#N/A,#N/A,FALSE,"Resumen";#N/A,#N/A,FALSE,"Escenarios"}</definedName>
    <definedName name="print99" localSheetId="46" hidden="1">{#N/A,#N/A,FALSE,"Resid CPRIV";#N/A,#N/A,FALSE,"Comer_CPRIVKsum";#N/A,#N/A,FALSE,"General (2)";#N/A,#N/A,FALSE,"Oficial";#N/A,#N/A,FALSE,"Resumen";#N/A,#N/A,FALSE,"Escenarios"}</definedName>
    <definedName name="print99" localSheetId="47" hidden="1">{#N/A,#N/A,FALSE,"Resid CPRIV";#N/A,#N/A,FALSE,"Comer_CPRIVKsum";#N/A,#N/A,FALSE,"General (2)";#N/A,#N/A,FALSE,"Oficial";#N/A,#N/A,FALSE,"Resumen";#N/A,#N/A,FALSE,"Escenarios"}</definedName>
    <definedName name="print99" localSheetId="77" hidden="1">{#N/A,#N/A,FALSE,"Resid CPRIV";#N/A,#N/A,FALSE,"Comer_CPRIVKsum";#N/A,#N/A,FALSE,"General (2)";#N/A,#N/A,FALSE,"Oficial";#N/A,#N/A,FALSE,"Resumen";#N/A,#N/A,FALSE,"Escenarios"}</definedName>
    <definedName name="print99" localSheetId="76" hidden="1">{#N/A,#N/A,FALSE,"Resid CPRIV";#N/A,#N/A,FALSE,"Comer_CPRIVKsum";#N/A,#N/A,FALSE,"General (2)";#N/A,#N/A,FALSE,"Oficial";#N/A,#N/A,FALSE,"Resumen";#N/A,#N/A,FALSE,"Escenarios"}</definedName>
    <definedName name="print99" localSheetId="75" hidden="1">{#N/A,#N/A,FALSE,"Resid CPRIV";#N/A,#N/A,FALSE,"Comer_CPRIVKsum";#N/A,#N/A,FALSE,"General (2)";#N/A,#N/A,FALSE,"Oficial";#N/A,#N/A,FALSE,"Resumen";#N/A,#N/A,FALSE,"Escenarios"}</definedName>
    <definedName name="print99" localSheetId="19" hidden="1">{#N/A,#N/A,FALSE,"Resid CPRIV";#N/A,#N/A,FALSE,"Comer_CPRIVKsum";#N/A,#N/A,FALSE,"General (2)";#N/A,#N/A,FALSE,"Oficial";#N/A,#N/A,FALSE,"Resumen";#N/A,#N/A,FALSE,"Escenarios"}</definedName>
    <definedName name="print99" localSheetId="68" hidden="1">{#N/A,#N/A,FALSE,"Resid CPRIV";#N/A,#N/A,FALSE,"Comer_CPRIVKsum";#N/A,#N/A,FALSE,"General (2)";#N/A,#N/A,FALSE,"Oficial";#N/A,#N/A,FALSE,"Resumen";#N/A,#N/A,FALSE,"Escenarios"}</definedName>
    <definedName name="print99" localSheetId="69" hidden="1">{#N/A,#N/A,FALSE,"Resid CPRIV";#N/A,#N/A,FALSE,"Comer_CPRIVKsum";#N/A,#N/A,FALSE,"General (2)";#N/A,#N/A,FALSE,"Oficial";#N/A,#N/A,FALSE,"Resumen";#N/A,#N/A,FALSE,"Escenarios"}</definedName>
    <definedName name="print99" localSheetId="70" hidden="1">{#N/A,#N/A,FALSE,"Resid CPRIV";#N/A,#N/A,FALSE,"Comer_CPRIVKsum";#N/A,#N/A,FALSE,"General (2)";#N/A,#N/A,FALSE,"Oficial";#N/A,#N/A,FALSE,"Resumen";#N/A,#N/A,FALSE,"Escenarios"}</definedName>
    <definedName name="print99" localSheetId="88" hidden="1">{#N/A,#N/A,FALSE,"Resid CPRIV";#N/A,#N/A,FALSE,"Comer_CPRIVKsum";#N/A,#N/A,FALSE,"General (2)";#N/A,#N/A,FALSE,"Oficial";#N/A,#N/A,FALSE,"Resumen";#N/A,#N/A,FALSE,"Escenarios"}</definedName>
    <definedName name="print99" localSheetId="25" hidden="1">{#N/A,#N/A,FALSE,"Resid CPRIV";#N/A,#N/A,FALSE,"Comer_CPRIVKsum";#N/A,#N/A,FALSE,"General (2)";#N/A,#N/A,FALSE,"Oficial";#N/A,#N/A,FALSE,"Resumen";#N/A,#N/A,FALSE,"Escenarios"}</definedName>
    <definedName name="print99" localSheetId="73" hidden="1">{#N/A,#N/A,FALSE,"Resid CPRIV";#N/A,#N/A,FALSE,"Comer_CPRIVKsum";#N/A,#N/A,FALSE,"General (2)";#N/A,#N/A,FALSE,"Oficial";#N/A,#N/A,FALSE,"Resumen";#N/A,#N/A,FALSE,"Escenarios"}</definedName>
    <definedName name="print99" localSheetId="74" hidden="1">{#N/A,#N/A,FALSE,"Resid CPRIV";#N/A,#N/A,FALSE,"Comer_CPRIVKsum";#N/A,#N/A,FALSE,"General (2)";#N/A,#N/A,FALSE,"Oficial";#N/A,#N/A,FALSE,"Resumen";#N/A,#N/A,FALSE,"Escenarios"}</definedName>
    <definedName name="print99" localSheetId="27" hidden="1">{#N/A,#N/A,FALSE,"Resid CPRIV";#N/A,#N/A,FALSE,"Comer_CPRIVKsum";#N/A,#N/A,FALSE,"General (2)";#N/A,#N/A,FALSE,"Oficial";#N/A,#N/A,FALSE,"Resumen";#N/A,#N/A,FALSE,"Escenarios"}</definedName>
    <definedName name="print99" localSheetId="23" hidden="1">{#N/A,#N/A,FALSE,"Resid CPRIV";#N/A,#N/A,FALSE,"Comer_CPRIVKsum";#N/A,#N/A,FALSE,"General (2)";#N/A,#N/A,FALSE,"Oficial";#N/A,#N/A,FALSE,"Resumen";#N/A,#N/A,FALSE,"Escenarios"}</definedName>
    <definedName name="print99" localSheetId="65" hidden="1">{#N/A,#N/A,FALSE,"Resid CPRIV";#N/A,#N/A,FALSE,"Comer_CPRIVKsum";#N/A,#N/A,FALSE,"General (2)";#N/A,#N/A,FALSE,"Oficial";#N/A,#N/A,FALSE,"Resumen";#N/A,#N/A,FALSE,"Escenarios"}</definedName>
    <definedName name="print99" localSheetId="63" hidden="1">{#N/A,#N/A,FALSE,"Resid CPRIV";#N/A,#N/A,FALSE,"Comer_CPRIVKsum";#N/A,#N/A,FALSE,"General (2)";#N/A,#N/A,FALSE,"Oficial";#N/A,#N/A,FALSE,"Resumen";#N/A,#N/A,FALSE,"Escenarios"}</definedName>
    <definedName name="print99" localSheetId="64" hidden="1">{#N/A,#N/A,FALSE,"Resid CPRIV";#N/A,#N/A,FALSE,"Comer_CPRIVKsum";#N/A,#N/A,FALSE,"General (2)";#N/A,#N/A,FALSE,"Oficial";#N/A,#N/A,FALSE,"Resumen";#N/A,#N/A,FALSE,"Escenarios"}</definedName>
    <definedName name="print99" localSheetId="26" hidden="1">{#N/A,#N/A,FALSE,"Resid CPRIV";#N/A,#N/A,FALSE,"Comer_CPRIVKsum";#N/A,#N/A,FALSE,"General (2)";#N/A,#N/A,FALSE,"Oficial";#N/A,#N/A,FALSE,"Resumen";#N/A,#N/A,FALSE,"Escenarios"}</definedName>
    <definedName name="print99" localSheetId="71" hidden="1">{#N/A,#N/A,FALSE,"Resid CPRIV";#N/A,#N/A,FALSE,"Comer_CPRIVKsum";#N/A,#N/A,FALSE,"General (2)";#N/A,#N/A,FALSE,"Oficial";#N/A,#N/A,FALSE,"Resumen";#N/A,#N/A,FALSE,"Escenarios"}</definedName>
    <definedName name="print99" localSheetId="72"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ump_Control">#REF!</definedName>
    <definedName name="Pump_Curves">#REF!</definedName>
    <definedName name="Qty" localSheetId="29">#REF!</definedName>
    <definedName name="Qty" localSheetId="88">#REF!</definedName>
    <definedName name="Qty">#REF!</definedName>
    <definedName name="RatePerMo">#REF!</definedName>
    <definedName name="rcx_19_eul">#REF!</definedName>
    <definedName name="rcx_19_pop">#REF!</definedName>
    <definedName name="ReadDate">#REF!</definedName>
    <definedName name="Ref_Row">#REF!</definedName>
    <definedName name="removeOffPeak">#REF!</definedName>
    <definedName name="report99" localSheetId="29" hidden="1">{"Rep 1",#N/A,FALSE,"Reports";"Rep 2",#N/A,FALSE,"Reports";"Rep 3",#N/A,FALSE,"Reports";"Rep 4",#N/A,FALSE,"Reports"}</definedName>
    <definedName name="report99" localSheetId="66" hidden="1">{"Rep 1",#N/A,FALSE,"Reports";"Rep 2",#N/A,FALSE,"Reports";"Rep 3",#N/A,FALSE,"Reports";"Rep 4",#N/A,FALSE,"Reports"}</definedName>
    <definedName name="report99" localSheetId="67" hidden="1">{"Rep 1",#N/A,FALSE,"Reports";"Rep 2",#N/A,FALSE,"Reports";"Rep 3",#N/A,FALSE,"Reports";"Rep 4",#N/A,FALSE,"Reports"}</definedName>
    <definedName name="report99" localSheetId="79" hidden="1">{"Rep 1",#N/A,FALSE,"Reports";"Rep 2",#N/A,FALSE,"Reports";"Rep 3",#N/A,FALSE,"Reports";"Rep 4",#N/A,FALSE,"Reports"}</definedName>
    <definedName name="report99" localSheetId="36" hidden="1">{"Rep 1",#N/A,FALSE,"Reports";"Rep 2",#N/A,FALSE,"Reports";"Rep 3",#N/A,FALSE,"Reports";"Rep 4",#N/A,FALSE,"Reports"}</definedName>
    <definedName name="report99" localSheetId="37" hidden="1">{"Rep 1",#N/A,FALSE,"Reports";"Rep 2",#N/A,FALSE,"Reports";"Rep 3",#N/A,FALSE,"Reports";"Rep 4",#N/A,FALSE,"Reports"}</definedName>
    <definedName name="report99" localSheetId="40" hidden="1">{"Rep 1",#N/A,FALSE,"Reports";"Rep 2",#N/A,FALSE,"Reports";"Rep 3",#N/A,FALSE,"Reports";"Rep 4",#N/A,FALSE,"Reports"}</definedName>
    <definedName name="report99" localSheetId="35" hidden="1">{"Rep 1",#N/A,FALSE,"Reports";"Rep 2",#N/A,FALSE,"Reports";"Rep 3",#N/A,FALSE,"Reports";"Rep 4",#N/A,FALSE,"Reports"}</definedName>
    <definedName name="report99" localSheetId="39" hidden="1">{"Rep 1",#N/A,FALSE,"Reports";"Rep 2",#N/A,FALSE,"Reports";"Rep 3",#N/A,FALSE,"Reports";"Rep 4",#N/A,FALSE,"Reports"}</definedName>
    <definedName name="report99" localSheetId="21" hidden="1">{"Rep 1",#N/A,FALSE,"Reports";"Rep 2",#N/A,FALSE,"Reports";"Rep 3",#N/A,FALSE,"Reports";"Rep 4",#N/A,FALSE,"Reports"}</definedName>
    <definedName name="report99" localSheetId="20" hidden="1">{"Rep 1",#N/A,FALSE,"Reports";"Rep 2",#N/A,FALSE,"Reports";"Rep 3",#N/A,FALSE,"Reports";"Rep 4",#N/A,FALSE,"Reports"}</definedName>
    <definedName name="report99" localSheetId="28" hidden="1">{"Rep 1",#N/A,FALSE,"Reports";"Rep 2",#N/A,FALSE,"Reports";"Rep 3",#N/A,FALSE,"Reports";"Rep 4",#N/A,FALSE,"Reports"}</definedName>
    <definedName name="report99" localSheetId="48" hidden="1">{"Rep 1",#N/A,FALSE,"Reports";"Rep 2",#N/A,FALSE,"Reports";"Rep 3",#N/A,FALSE,"Reports";"Rep 4",#N/A,FALSE,"Reports"}</definedName>
    <definedName name="report99" localSheetId="46" hidden="1">{"Rep 1",#N/A,FALSE,"Reports";"Rep 2",#N/A,FALSE,"Reports";"Rep 3",#N/A,FALSE,"Reports";"Rep 4",#N/A,FALSE,"Reports"}</definedName>
    <definedName name="report99" localSheetId="47" hidden="1">{"Rep 1",#N/A,FALSE,"Reports";"Rep 2",#N/A,FALSE,"Reports";"Rep 3",#N/A,FALSE,"Reports";"Rep 4",#N/A,FALSE,"Reports"}</definedName>
    <definedName name="report99" localSheetId="77" hidden="1">{"Rep 1",#N/A,FALSE,"Reports";"Rep 2",#N/A,FALSE,"Reports";"Rep 3",#N/A,FALSE,"Reports";"Rep 4",#N/A,FALSE,"Reports"}</definedName>
    <definedName name="report99" localSheetId="76" hidden="1">{"Rep 1",#N/A,FALSE,"Reports";"Rep 2",#N/A,FALSE,"Reports";"Rep 3",#N/A,FALSE,"Reports";"Rep 4",#N/A,FALSE,"Reports"}</definedName>
    <definedName name="report99" localSheetId="75" hidden="1">{"Rep 1",#N/A,FALSE,"Reports";"Rep 2",#N/A,FALSE,"Reports";"Rep 3",#N/A,FALSE,"Reports";"Rep 4",#N/A,FALSE,"Reports"}</definedName>
    <definedName name="report99" localSheetId="19" hidden="1">{"Rep 1",#N/A,FALSE,"Reports";"Rep 2",#N/A,FALSE,"Reports";"Rep 3",#N/A,FALSE,"Reports";"Rep 4",#N/A,FALSE,"Reports"}</definedName>
    <definedName name="report99" localSheetId="68" hidden="1">{"Rep 1",#N/A,FALSE,"Reports";"Rep 2",#N/A,FALSE,"Reports";"Rep 3",#N/A,FALSE,"Reports";"Rep 4",#N/A,FALSE,"Reports"}</definedName>
    <definedName name="report99" localSheetId="69" hidden="1">{"Rep 1",#N/A,FALSE,"Reports";"Rep 2",#N/A,FALSE,"Reports";"Rep 3",#N/A,FALSE,"Reports";"Rep 4",#N/A,FALSE,"Reports"}</definedName>
    <definedName name="report99" localSheetId="70" hidden="1">{"Rep 1",#N/A,FALSE,"Reports";"Rep 2",#N/A,FALSE,"Reports";"Rep 3",#N/A,FALSE,"Reports";"Rep 4",#N/A,FALSE,"Reports"}</definedName>
    <definedName name="report99" localSheetId="88" hidden="1">{"Rep 1",#N/A,FALSE,"Reports";"Rep 2",#N/A,FALSE,"Reports";"Rep 3",#N/A,FALSE,"Reports";"Rep 4",#N/A,FALSE,"Reports"}</definedName>
    <definedName name="report99" localSheetId="25" hidden="1">{"Rep 1",#N/A,FALSE,"Reports";"Rep 2",#N/A,FALSE,"Reports";"Rep 3",#N/A,FALSE,"Reports";"Rep 4",#N/A,FALSE,"Reports"}</definedName>
    <definedName name="report99" localSheetId="73" hidden="1">{"Rep 1",#N/A,FALSE,"Reports";"Rep 2",#N/A,FALSE,"Reports";"Rep 3",#N/A,FALSE,"Reports";"Rep 4",#N/A,FALSE,"Reports"}</definedName>
    <definedName name="report99" localSheetId="74" hidden="1">{"Rep 1",#N/A,FALSE,"Reports";"Rep 2",#N/A,FALSE,"Reports";"Rep 3",#N/A,FALSE,"Reports";"Rep 4",#N/A,FALSE,"Reports"}</definedName>
    <definedName name="report99" localSheetId="27" hidden="1">{"Rep 1",#N/A,FALSE,"Reports";"Rep 2",#N/A,FALSE,"Reports";"Rep 3",#N/A,FALSE,"Reports";"Rep 4",#N/A,FALSE,"Reports"}</definedName>
    <definedName name="report99" localSheetId="23" hidden="1">{"Rep 1",#N/A,FALSE,"Reports";"Rep 2",#N/A,FALSE,"Reports";"Rep 3",#N/A,FALSE,"Reports";"Rep 4",#N/A,FALSE,"Reports"}</definedName>
    <definedName name="report99" localSheetId="65" hidden="1">{"Rep 1",#N/A,FALSE,"Reports";"Rep 2",#N/A,FALSE,"Reports";"Rep 3",#N/A,FALSE,"Reports";"Rep 4",#N/A,FALSE,"Reports"}</definedName>
    <definedName name="report99" localSheetId="63" hidden="1">{"Rep 1",#N/A,FALSE,"Reports";"Rep 2",#N/A,FALSE,"Reports";"Rep 3",#N/A,FALSE,"Reports";"Rep 4",#N/A,FALSE,"Reports"}</definedName>
    <definedName name="report99" localSheetId="64" hidden="1">{"Rep 1",#N/A,FALSE,"Reports";"Rep 2",#N/A,FALSE,"Reports";"Rep 3",#N/A,FALSE,"Reports";"Rep 4",#N/A,FALSE,"Reports"}</definedName>
    <definedName name="report99" localSheetId="26" hidden="1">{"Rep 1",#N/A,FALSE,"Reports";"Rep 2",#N/A,FALSE,"Reports";"Rep 3",#N/A,FALSE,"Reports";"Rep 4",#N/A,FALSE,"Reports"}</definedName>
    <definedName name="report99" localSheetId="71" hidden="1">{"Rep 1",#N/A,FALSE,"Reports";"Rep 2",#N/A,FALSE,"Reports";"Rep 3",#N/A,FALSE,"Reports";"Rep 4",#N/A,FALSE,"Reports"}</definedName>
    <definedName name="report99" localSheetId="72" hidden="1">{"Rep 1",#N/A,FALSE,"Reports";"Rep 2",#N/A,FALSE,"Reports";"Rep 3",#N/A,FALSE,"Reports";"Rep 4",#N/A,FALSE,"Reports"}</definedName>
    <definedName name="report99" hidden="1">{"Rep 1",#N/A,FALSE,"Reports";"Rep 2",#N/A,FALSE,"Reports";"Rep 3",#N/A,FALSE,"Reports";"Rep 4",#N/A,FALSE,"Reports"}</definedName>
    <definedName name="sadf4" localSheetId="29" hidden="1">{"Portrait",#N/A,FALSE,"BOILER";"boiler_1",#N/A,FALSE,"BOILER";"boiler_2",#N/A,FALSE,"BOILER";"boiler_3",#N/A,FALSE,"BOILER";"results",#N/A,FALSE,"BOILER"}</definedName>
    <definedName name="sadf4" localSheetId="66" hidden="1">{"Portrait",#N/A,FALSE,"BOILER";"boiler_1",#N/A,FALSE,"BOILER";"boiler_2",#N/A,FALSE,"BOILER";"boiler_3",#N/A,FALSE,"BOILER";"results",#N/A,FALSE,"BOILER"}</definedName>
    <definedName name="sadf4" localSheetId="67" hidden="1">{"Portrait",#N/A,FALSE,"BOILER";"boiler_1",#N/A,FALSE,"BOILER";"boiler_2",#N/A,FALSE,"BOILER";"boiler_3",#N/A,FALSE,"BOILER";"results",#N/A,FALSE,"BOILER"}</definedName>
    <definedName name="sadf4" localSheetId="79" hidden="1">{"Portrait",#N/A,FALSE,"BOILER";"boiler_1",#N/A,FALSE,"BOILER";"boiler_2",#N/A,FALSE,"BOILER";"boiler_3",#N/A,FALSE,"BOILER";"results",#N/A,FALSE,"BOILER"}</definedName>
    <definedName name="sadf4" localSheetId="36" hidden="1">{"Portrait",#N/A,FALSE,"BOILER";"boiler_1",#N/A,FALSE,"BOILER";"boiler_2",#N/A,FALSE,"BOILER";"boiler_3",#N/A,FALSE,"BOILER";"results",#N/A,FALSE,"BOILER"}</definedName>
    <definedName name="sadf4" localSheetId="37" hidden="1">{"Portrait",#N/A,FALSE,"BOILER";"boiler_1",#N/A,FALSE,"BOILER";"boiler_2",#N/A,FALSE,"BOILER";"boiler_3",#N/A,FALSE,"BOILER";"results",#N/A,FALSE,"BOILER"}</definedName>
    <definedName name="sadf4" localSheetId="40" hidden="1">{"Portrait",#N/A,FALSE,"BOILER";"boiler_1",#N/A,FALSE,"BOILER";"boiler_2",#N/A,FALSE,"BOILER";"boiler_3",#N/A,FALSE,"BOILER";"results",#N/A,FALSE,"BOILER"}</definedName>
    <definedName name="sadf4" localSheetId="35" hidden="1">{"Portrait",#N/A,FALSE,"BOILER";"boiler_1",#N/A,FALSE,"BOILER";"boiler_2",#N/A,FALSE,"BOILER";"boiler_3",#N/A,FALSE,"BOILER";"results",#N/A,FALSE,"BOILER"}</definedName>
    <definedName name="sadf4" localSheetId="39" hidden="1">{"Portrait",#N/A,FALSE,"BOILER";"boiler_1",#N/A,FALSE,"BOILER";"boiler_2",#N/A,FALSE,"BOILER";"boiler_3",#N/A,FALSE,"BOILER";"results",#N/A,FALSE,"BOILER"}</definedName>
    <definedName name="sadf4" localSheetId="21" hidden="1">{"Portrait",#N/A,FALSE,"BOILER";"boiler_1",#N/A,FALSE,"BOILER";"boiler_2",#N/A,FALSE,"BOILER";"boiler_3",#N/A,FALSE,"BOILER";"results",#N/A,FALSE,"BOILER"}</definedName>
    <definedName name="sadf4" localSheetId="20" hidden="1">{"Portrait",#N/A,FALSE,"BOILER";"boiler_1",#N/A,FALSE,"BOILER";"boiler_2",#N/A,FALSE,"BOILER";"boiler_3",#N/A,FALSE,"BOILER";"results",#N/A,FALSE,"BOILER"}</definedName>
    <definedName name="sadf4" localSheetId="28" hidden="1">{"Portrait",#N/A,FALSE,"BOILER";"boiler_1",#N/A,FALSE,"BOILER";"boiler_2",#N/A,FALSE,"BOILER";"boiler_3",#N/A,FALSE,"BOILER";"results",#N/A,FALSE,"BOILER"}</definedName>
    <definedName name="sadf4" localSheetId="48" hidden="1">{"Portrait",#N/A,FALSE,"BOILER";"boiler_1",#N/A,FALSE,"BOILER";"boiler_2",#N/A,FALSE,"BOILER";"boiler_3",#N/A,FALSE,"BOILER";"results",#N/A,FALSE,"BOILER"}</definedName>
    <definedName name="sadf4" localSheetId="46" hidden="1">{"Portrait",#N/A,FALSE,"BOILER";"boiler_1",#N/A,FALSE,"BOILER";"boiler_2",#N/A,FALSE,"BOILER";"boiler_3",#N/A,FALSE,"BOILER";"results",#N/A,FALSE,"BOILER"}</definedName>
    <definedName name="sadf4" localSheetId="47" hidden="1">{"Portrait",#N/A,FALSE,"BOILER";"boiler_1",#N/A,FALSE,"BOILER";"boiler_2",#N/A,FALSE,"BOILER";"boiler_3",#N/A,FALSE,"BOILER";"results",#N/A,FALSE,"BOILER"}</definedName>
    <definedName name="sadf4" localSheetId="77" hidden="1">{"Portrait",#N/A,FALSE,"BOILER";"boiler_1",#N/A,FALSE,"BOILER";"boiler_2",#N/A,FALSE,"BOILER";"boiler_3",#N/A,FALSE,"BOILER";"results",#N/A,FALSE,"BOILER"}</definedName>
    <definedName name="sadf4" localSheetId="76" hidden="1">{"Portrait",#N/A,FALSE,"BOILER";"boiler_1",#N/A,FALSE,"BOILER";"boiler_2",#N/A,FALSE,"BOILER";"boiler_3",#N/A,FALSE,"BOILER";"results",#N/A,FALSE,"BOILER"}</definedName>
    <definedName name="sadf4" localSheetId="75" hidden="1">{"Portrait",#N/A,FALSE,"BOILER";"boiler_1",#N/A,FALSE,"BOILER";"boiler_2",#N/A,FALSE,"BOILER";"boiler_3",#N/A,FALSE,"BOILER";"results",#N/A,FALSE,"BOILER"}</definedName>
    <definedName name="sadf4" localSheetId="19" hidden="1">{"Portrait",#N/A,FALSE,"BOILER";"boiler_1",#N/A,FALSE,"BOILER";"boiler_2",#N/A,FALSE,"BOILER";"boiler_3",#N/A,FALSE,"BOILER";"results",#N/A,FALSE,"BOILER"}</definedName>
    <definedName name="sadf4" localSheetId="68" hidden="1">{"Portrait",#N/A,FALSE,"BOILER";"boiler_1",#N/A,FALSE,"BOILER";"boiler_2",#N/A,FALSE,"BOILER";"boiler_3",#N/A,FALSE,"BOILER";"results",#N/A,FALSE,"BOILER"}</definedName>
    <definedName name="sadf4" localSheetId="69" hidden="1">{"Portrait",#N/A,FALSE,"BOILER";"boiler_1",#N/A,FALSE,"BOILER";"boiler_2",#N/A,FALSE,"BOILER";"boiler_3",#N/A,FALSE,"BOILER";"results",#N/A,FALSE,"BOILER"}</definedName>
    <definedName name="sadf4" localSheetId="70" hidden="1">{"Portrait",#N/A,FALSE,"BOILER";"boiler_1",#N/A,FALSE,"BOILER";"boiler_2",#N/A,FALSE,"BOILER";"boiler_3",#N/A,FALSE,"BOILER";"results",#N/A,FALSE,"BOILER"}</definedName>
    <definedName name="sadf4" localSheetId="88" hidden="1">{"Portrait",#N/A,FALSE,"BOILER";"boiler_1",#N/A,FALSE,"BOILER";"boiler_2",#N/A,FALSE,"BOILER";"boiler_3",#N/A,FALSE,"BOILER";"results",#N/A,FALSE,"BOILER"}</definedName>
    <definedName name="sadf4" localSheetId="25" hidden="1">{"Portrait",#N/A,FALSE,"BOILER";"boiler_1",#N/A,FALSE,"BOILER";"boiler_2",#N/A,FALSE,"BOILER";"boiler_3",#N/A,FALSE,"BOILER";"results",#N/A,FALSE,"BOILER"}</definedName>
    <definedName name="sadf4" localSheetId="73" hidden="1">{"Portrait",#N/A,FALSE,"BOILER";"boiler_1",#N/A,FALSE,"BOILER";"boiler_2",#N/A,FALSE,"BOILER";"boiler_3",#N/A,FALSE,"BOILER";"results",#N/A,FALSE,"BOILER"}</definedName>
    <definedName name="sadf4" localSheetId="74" hidden="1">{"Portrait",#N/A,FALSE,"BOILER";"boiler_1",#N/A,FALSE,"BOILER";"boiler_2",#N/A,FALSE,"BOILER";"boiler_3",#N/A,FALSE,"BOILER";"results",#N/A,FALSE,"BOILER"}</definedName>
    <definedName name="sadf4" localSheetId="27" hidden="1">{"Portrait",#N/A,FALSE,"BOILER";"boiler_1",#N/A,FALSE,"BOILER";"boiler_2",#N/A,FALSE,"BOILER";"boiler_3",#N/A,FALSE,"BOILER";"results",#N/A,FALSE,"BOILER"}</definedName>
    <definedName name="sadf4" localSheetId="23" hidden="1">{"Portrait",#N/A,FALSE,"BOILER";"boiler_1",#N/A,FALSE,"BOILER";"boiler_2",#N/A,FALSE,"BOILER";"boiler_3",#N/A,FALSE,"BOILER";"results",#N/A,FALSE,"BOILER"}</definedName>
    <definedName name="sadf4" localSheetId="65" hidden="1">{"Portrait",#N/A,FALSE,"BOILER";"boiler_1",#N/A,FALSE,"BOILER";"boiler_2",#N/A,FALSE,"BOILER";"boiler_3",#N/A,FALSE,"BOILER";"results",#N/A,FALSE,"BOILER"}</definedName>
    <definedName name="sadf4" localSheetId="63" hidden="1">{"Portrait",#N/A,FALSE,"BOILER";"boiler_1",#N/A,FALSE,"BOILER";"boiler_2",#N/A,FALSE,"BOILER";"boiler_3",#N/A,FALSE,"BOILER";"results",#N/A,FALSE,"BOILER"}</definedName>
    <definedName name="sadf4" localSheetId="64" hidden="1">{"Portrait",#N/A,FALSE,"BOILER";"boiler_1",#N/A,FALSE,"BOILER";"boiler_2",#N/A,FALSE,"BOILER";"boiler_3",#N/A,FALSE,"BOILER";"results",#N/A,FALSE,"BOILER"}</definedName>
    <definedName name="sadf4" localSheetId="26" hidden="1">{"Portrait",#N/A,FALSE,"BOILER";"boiler_1",#N/A,FALSE,"BOILER";"boiler_2",#N/A,FALSE,"BOILER";"boiler_3",#N/A,FALSE,"BOILER";"results",#N/A,FALSE,"BOILER"}</definedName>
    <definedName name="sadf4" localSheetId="71" hidden="1">{"Portrait",#N/A,FALSE,"BOILER";"boiler_1",#N/A,FALSE,"BOILER";"boiler_2",#N/A,FALSE,"BOILER";"boiler_3",#N/A,FALSE,"BOILER";"results",#N/A,FALSE,"BOILER"}</definedName>
    <definedName name="sadf4" localSheetId="72"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vings">#REF!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te">#REF!</definedName>
    <definedName name="SummerMonths">#REF!</definedName>
    <definedName name="table2">#REF!</definedName>
    <definedName name="Tb">#REF!</definedName>
    <definedName name="TextRefCopyRangeCount" hidden="1">5</definedName>
    <definedName name="total">#REF!</definedName>
    <definedName name="total_load">#REF!</definedName>
    <definedName name="totalKWH">#REF!</definedName>
    <definedName name="TRM" localSheetId="29">#REF!</definedName>
    <definedName name="TRM" localSheetId="88">#REF!</definedName>
    <definedName name="TRM">#REF!</definedName>
    <definedName name="type">#REF!</definedName>
    <definedName name="w" localSheetId="29" hidden="1">{"Rep 1",#N/A,FALSE,"Reports";"Rep 2",#N/A,FALSE,"Reports";"Rep 3",#N/A,FALSE,"Reports";"Rep 4",#N/A,FALSE,"Reports"}</definedName>
    <definedName name="w" localSheetId="66" hidden="1">{"Rep 1",#N/A,FALSE,"Reports";"Rep 2",#N/A,FALSE,"Reports";"Rep 3",#N/A,FALSE,"Reports";"Rep 4",#N/A,FALSE,"Reports"}</definedName>
    <definedName name="w" localSheetId="67" hidden="1">{"Rep 1",#N/A,FALSE,"Reports";"Rep 2",#N/A,FALSE,"Reports";"Rep 3",#N/A,FALSE,"Reports";"Rep 4",#N/A,FALSE,"Reports"}</definedName>
    <definedName name="w" localSheetId="79" hidden="1">{"Rep 1",#N/A,FALSE,"Reports";"Rep 2",#N/A,FALSE,"Reports";"Rep 3",#N/A,FALSE,"Reports";"Rep 4",#N/A,FALSE,"Reports"}</definedName>
    <definedName name="w" localSheetId="36" hidden="1">{"Rep 1",#N/A,FALSE,"Reports";"Rep 2",#N/A,FALSE,"Reports";"Rep 3",#N/A,FALSE,"Reports";"Rep 4",#N/A,FALSE,"Reports"}</definedName>
    <definedName name="w" localSheetId="37" hidden="1">{"Rep 1",#N/A,FALSE,"Reports";"Rep 2",#N/A,FALSE,"Reports";"Rep 3",#N/A,FALSE,"Reports";"Rep 4",#N/A,FALSE,"Reports"}</definedName>
    <definedName name="w" localSheetId="40" hidden="1">{"Rep 1",#N/A,FALSE,"Reports";"Rep 2",#N/A,FALSE,"Reports";"Rep 3",#N/A,FALSE,"Reports";"Rep 4",#N/A,FALSE,"Reports"}</definedName>
    <definedName name="w" localSheetId="35" hidden="1">{"Rep 1",#N/A,FALSE,"Reports";"Rep 2",#N/A,FALSE,"Reports";"Rep 3",#N/A,FALSE,"Reports";"Rep 4",#N/A,FALSE,"Reports"}</definedName>
    <definedName name="w" localSheetId="39" hidden="1">{"Rep 1",#N/A,FALSE,"Reports";"Rep 2",#N/A,FALSE,"Reports";"Rep 3",#N/A,FALSE,"Reports";"Rep 4",#N/A,FALSE,"Reports"}</definedName>
    <definedName name="w" localSheetId="21" hidden="1">{"Rep 1",#N/A,FALSE,"Reports";"Rep 2",#N/A,FALSE,"Reports";"Rep 3",#N/A,FALSE,"Reports";"Rep 4",#N/A,FALSE,"Reports"}</definedName>
    <definedName name="w" localSheetId="20" hidden="1">{"Rep 1",#N/A,FALSE,"Reports";"Rep 2",#N/A,FALSE,"Reports";"Rep 3",#N/A,FALSE,"Reports";"Rep 4",#N/A,FALSE,"Reports"}</definedName>
    <definedName name="w" localSheetId="28" hidden="1">{"Rep 1",#N/A,FALSE,"Reports";"Rep 2",#N/A,FALSE,"Reports";"Rep 3",#N/A,FALSE,"Reports";"Rep 4",#N/A,FALSE,"Reports"}</definedName>
    <definedName name="w" localSheetId="48" hidden="1">{"Rep 1",#N/A,FALSE,"Reports";"Rep 2",#N/A,FALSE,"Reports";"Rep 3",#N/A,FALSE,"Reports";"Rep 4",#N/A,FALSE,"Reports"}</definedName>
    <definedName name="w" localSheetId="46" hidden="1">{"Rep 1",#N/A,FALSE,"Reports";"Rep 2",#N/A,FALSE,"Reports";"Rep 3",#N/A,FALSE,"Reports";"Rep 4",#N/A,FALSE,"Reports"}</definedName>
    <definedName name="w" localSheetId="47" hidden="1">{"Rep 1",#N/A,FALSE,"Reports";"Rep 2",#N/A,FALSE,"Reports";"Rep 3",#N/A,FALSE,"Reports";"Rep 4",#N/A,FALSE,"Reports"}</definedName>
    <definedName name="w" localSheetId="77" hidden="1">{"Rep 1",#N/A,FALSE,"Reports";"Rep 2",#N/A,FALSE,"Reports";"Rep 3",#N/A,FALSE,"Reports";"Rep 4",#N/A,FALSE,"Reports"}</definedName>
    <definedName name="w" localSheetId="76" hidden="1">{"Rep 1",#N/A,FALSE,"Reports";"Rep 2",#N/A,FALSE,"Reports";"Rep 3",#N/A,FALSE,"Reports";"Rep 4",#N/A,FALSE,"Reports"}</definedName>
    <definedName name="w" localSheetId="75" hidden="1">{"Rep 1",#N/A,FALSE,"Reports";"Rep 2",#N/A,FALSE,"Reports";"Rep 3",#N/A,FALSE,"Reports";"Rep 4",#N/A,FALSE,"Reports"}</definedName>
    <definedName name="w" localSheetId="19" hidden="1">{"Rep 1",#N/A,FALSE,"Reports";"Rep 2",#N/A,FALSE,"Reports";"Rep 3",#N/A,FALSE,"Reports";"Rep 4",#N/A,FALSE,"Reports"}</definedName>
    <definedName name="w" localSheetId="68" hidden="1">{"Rep 1",#N/A,FALSE,"Reports";"Rep 2",#N/A,FALSE,"Reports";"Rep 3",#N/A,FALSE,"Reports";"Rep 4",#N/A,FALSE,"Reports"}</definedName>
    <definedName name="w" localSheetId="69" hidden="1">{"Rep 1",#N/A,FALSE,"Reports";"Rep 2",#N/A,FALSE,"Reports";"Rep 3",#N/A,FALSE,"Reports";"Rep 4",#N/A,FALSE,"Reports"}</definedName>
    <definedName name="w" localSheetId="70" hidden="1">{"Rep 1",#N/A,FALSE,"Reports";"Rep 2",#N/A,FALSE,"Reports";"Rep 3",#N/A,FALSE,"Reports";"Rep 4",#N/A,FALSE,"Reports"}</definedName>
    <definedName name="w" localSheetId="88" hidden="1">{"Rep 1",#N/A,FALSE,"Reports";"Rep 2",#N/A,FALSE,"Reports";"Rep 3",#N/A,FALSE,"Reports";"Rep 4",#N/A,FALSE,"Reports"}</definedName>
    <definedName name="w" localSheetId="25" hidden="1">{"Rep 1",#N/A,FALSE,"Reports";"Rep 2",#N/A,FALSE,"Reports";"Rep 3",#N/A,FALSE,"Reports";"Rep 4",#N/A,FALSE,"Reports"}</definedName>
    <definedName name="w" localSheetId="73" hidden="1">{"Rep 1",#N/A,FALSE,"Reports";"Rep 2",#N/A,FALSE,"Reports";"Rep 3",#N/A,FALSE,"Reports";"Rep 4",#N/A,FALSE,"Reports"}</definedName>
    <definedName name="w" localSheetId="74" hidden="1">{"Rep 1",#N/A,FALSE,"Reports";"Rep 2",#N/A,FALSE,"Reports";"Rep 3",#N/A,FALSE,"Reports";"Rep 4",#N/A,FALSE,"Reports"}</definedName>
    <definedName name="w" localSheetId="27" hidden="1">{"Rep 1",#N/A,FALSE,"Reports";"Rep 2",#N/A,FALSE,"Reports";"Rep 3",#N/A,FALSE,"Reports";"Rep 4",#N/A,FALSE,"Reports"}</definedName>
    <definedName name="w" localSheetId="23" hidden="1">{"Rep 1",#N/A,FALSE,"Reports";"Rep 2",#N/A,FALSE,"Reports";"Rep 3",#N/A,FALSE,"Reports";"Rep 4",#N/A,FALSE,"Reports"}</definedName>
    <definedName name="w" localSheetId="65" hidden="1">{"Rep 1",#N/A,FALSE,"Reports";"Rep 2",#N/A,FALSE,"Reports";"Rep 3",#N/A,FALSE,"Reports";"Rep 4",#N/A,FALSE,"Reports"}</definedName>
    <definedName name="w" localSheetId="63" hidden="1">{"Rep 1",#N/A,FALSE,"Reports";"Rep 2",#N/A,FALSE,"Reports";"Rep 3",#N/A,FALSE,"Reports";"Rep 4",#N/A,FALSE,"Reports"}</definedName>
    <definedName name="w" localSheetId="64" hidden="1">{"Rep 1",#N/A,FALSE,"Reports";"Rep 2",#N/A,FALSE,"Reports";"Rep 3",#N/A,FALSE,"Reports";"Rep 4",#N/A,FALSE,"Reports"}</definedName>
    <definedName name="w" localSheetId="26" hidden="1">{"Rep 1",#N/A,FALSE,"Reports";"Rep 2",#N/A,FALSE,"Reports";"Rep 3",#N/A,FALSE,"Reports";"Rep 4",#N/A,FALSE,"Reports"}</definedName>
    <definedName name="w" localSheetId="71" hidden="1">{"Rep 1",#N/A,FALSE,"Reports";"Rep 2",#N/A,FALSE,"Reports";"Rep 3",#N/A,FALSE,"Reports";"Rep 4",#N/A,FALSE,"Reports"}</definedName>
    <definedName name="w" localSheetId="72" hidden="1">{"Rep 1",#N/A,FALSE,"Reports";"Rep 2",#N/A,FALSE,"Reports";"Rep 3",#N/A,FALSE,"Reports";"Rep 4",#N/A,FALSE,"Reports"}</definedName>
    <definedName name="w" hidden="1">{"Rep 1",#N/A,FALSE,"Reports";"Rep 2",#N/A,FALSE,"Reports";"Rep 3",#N/A,FALSE,"Reports";"Rep 4",#N/A,FALSE,"Reports"}</definedName>
    <definedName name="wkjetghjkwrh" localSheetId="29" hidden="1">{"Portrait",#N/A,FALSE,"BOILER";"boiler_1",#N/A,FALSE,"BOILER";"boiler_2",#N/A,FALSE,"BOILER";"boiler_3",#N/A,FALSE,"BOILER";"results",#N/A,FALSE,"BOILER"}</definedName>
    <definedName name="wkjetghjkwrh" localSheetId="66" hidden="1">{"Portrait",#N/A,FALSE,"BOILER";"boiler_1",#N/A,FALSE,"BOILER";"boiler_2",#N/A,FALSE,"BOILER";"boiler_3",#N/A,FALSE,"BOILER";"results",#N/A,FALSE,"BOILER"}</definedName>
    <definedName name="wkjetghjkwrh" localSheetId="67" hidden="1">{"Portrait",#N/A,FALSE,"BOILER";"boiler_1",#N/A,FALSE,"BOILER";"boiler_2",#N/A,FALSE,"BOILER";"boiler_3",#N/A,FALSE,"BOILER";"results",#N/A,FALSE,"BOILER"}</definedName>
    <definedName name="wkjetghjkwrh" localSheetId="79" hidden="1">{"Portrait",#N/A,FALSE,"BOILER";"boiler_1",#N/A,FALSE,"BOILER";"boiler_2",#N/A,FALSE,"BOILER";"boiler_3",#N/A,FALSE,"BOILER";"results",#N/A,FALSE,"BOILER"}</definedName>
    <definedName name="wkjetghjkwrh" localSheetId="36" hidden="1">{"Portrait",#N/A,FALSE,"BOILER";"boiler_1",#N/A,FALSE,"BOILER";"boiler_2",#N/A,FALSE,"BOILER";"boiler_3",#N/A,FALSE,"BOILER";"results",#N/A,FALSE,"BOILER"}</definedName>
    <definedName name="wkjetghjkwrh" localSheetId="37" hidden="1">{"Portrait",#N/A,FALSE,"BOILER";"boiler_1",#N/A,FALSE,"BOILER";"boiler_2",#N/A,FALSE,"BOILER";"boiler_3",#N/A,FALSE,"BOILER";"results",#N/A,FALSE,"BOILER"}</definedName>
    <definedName name="wkjetghjkwrh" localSheetId="40" hidden="1">{"Portrait",#N/A,FALSE,"BOILER";"boiler_1",#N/A,FALSE,"BOILER";"boiler_2",#N/A,FALSE,"BOILER";"boiler_3",#N/A,FALSE,"BOILER";"results",#N/A,FALSE,"BOILER"}</definedName>
    <definedName name="wkjetghjkwrh" localSheetId="35" hidden="1">{"Portrait",#N/A,FALSE,"BOILER";"boiler_1",#N/A,FALSE,"BOILER";"boiler_2",#N/A,FALSE,"BOILER";"boiler_3",#N/A,FALSE,"BOILER";"results",#N/A,FALSE,"BOILER"}</definedName>
    <definedName name="wkjetghjkwrh" localSheetId="39" hidden="1">{"Portrait",#N/A,FALSE,"BOILER";"boiler_1",#N/A,FALSE,"BOILER";"boiler_2",#N/A,FALSE,"BOILER";"boiler_3",#N/A,FALSE,"BOILER";"results",#N/A,FALSE,"BOILER"}</definedName>
    <definedName name="wkjetghjkwrh" localSheetId="21" hidden="1">{"Portrait",#N/A,FALSE,"BOILER";"boiler_1",#N/A,FALSE,"BOILER";"boiler_2",#N/A,FALSE,"BOILER";"boiler_3",#N/A,FALSE,"BOILER";"results",#N/A,FALSE,"BOILER"}</definedName>
    <definedName name="wkjetghjkwrh" localSheetId="20" hidden="1">{"Portrait",#N/A,FALSE,"BOILER";"boiler_1",#N/A,FALSE,"BOILER";"boiler_2",#N/A,FALSE,"BOILER";"boiler_3",#N/A,FALSE,"BOILER";"results",#N/A,FALSE,"BOILER"}</definedName>
    <definedName name="wkjetghjkwrh" localSheetId="28" hidden="1">{"Portrait",#N/A,FALSE,"BOILER";"boiler_1",#N/A,FALSE,"BOILER";"boiler_2",#N/A,FALSE,"BOILER";"boiler_3",#N/A,FALSE,"BOILER";"results",#N/A,FALSE,"BOILER"}</definedName>
    <definedName name="wkjetghjkwrh" localSheetId="48" hidden="1">{"Portrait",#N/A,FALSE,"BOILER";"boiler_1",#N/A,FALSE,"BOILER";"boiler_2",#N/A,FALSE,"BOILER";"boiler_3",#N/A,FALSE,"BOILER";"results",#N/A,FALSE,"BOILER"}</definedName>
    <definedName name="wkjetghjkwrh" localSheetId="46" hidden="1">{"Portrait",#N/A,FALSE,"BOILER";"boiler_1",#N/A,FALSE,"BOILER";"boiler_2",#N/A,FALSE,"BOILER";"boiler_3",#N/A,FALSE,"BOILER";"results",#N/A,FALSE,"BOILER"}</definedName>
    <definedName name="wkjetghjkwrh" localSheetId="47" hidden="1">{"Portrait",#N/A,FALSE,"BOILER";"boiler_1",#N/A,FALSE,"BOILER";"boiler_2",#N/A,FALSE,"BOILER";"boiler_3",#N/A,FALSE,"BOILER";"results",#N/A,FALSE,"BOILER"}</definedName>
    <definedName name="wkjetghjkwrh" localSheetId="77" hidden="1">{"Portrait",#N/A,FALSE,"BOILER";"boiler_1",#N/A,FALSE,"BOILER";"boiler_2",#N/A,FALSE,"BOILER";"boiler_3",#N/A,FALSE,"BOILER";"results",#N/A,FALSE,"BOILER"}</definedName>
    <definedName name="wkjetghjkwrh" localSheetId="76" hidden="1">{"Portrait",#N/A,FALSE,"BOILER";"boiler_1",#N/A,FALSE,"BOILER";"boiler_2",#N/A,FALSE,"BOILER";"boiler_3",#N/A,FALSE,"BOILER";"results",#N/A,FALSE,"BOILER"}</definedName>
    <definedName name="wkjetghjkwrh" localSheetId="75" hidden="1">{"Portrait",#N/A,FALSE,"BOILER";"boiler_1",#N/A,FALSE,"BOILER";"boiler_2",#N/A,FALSE,"BOILER";"boiler_3",#N/A,FALSE,"BOILER";"results",#N/A,FALSE,"BOILER"}</definedName>
    <definedName name="wkjetghjkwrh" localSheetId="19" hidden="1">{"Portrait",#N/A,FALSE,"BOILER";"boiler_1",#N/A,FALSE,"BOILER";"boiler_2",#N/A,FALSE,"BOILER";"boiler_3",#N/A,FALSE,"BOILER";"results",#N/A,FALSE,"BOILER"}</definedName>
    <definedName name="wkjetghjkwrh" localSheetId="68" hidden="1">{"Portrait",#N/A,FALSE,"BOILER";"boiler_1",#N/A,FALSE,"BOILER";"boiler_2",#N/A,FALSE,"BOILER";"boiler_3",#N/A,FALSE,"BOILER";"results",#N/A,FALSE,"BOILER"}</definedName>
    <definedName name="wkjetghjkwrh" localSheetId="69" hidden="1">{"Portrait",#N/A,FALSE,"BOILER";"boiler_1",#N/A,FALSE,"BOILER";"boiler_2",#N/A,FALSE,"BOILER";"boiler_3",#N/A,FALSE,"BOILER";"results",#N/A,FALSE,"BOILER"}</definedName>
    <definedName name="wkjetghjkwrh" localSheetId="70" hidden="1">{"Portrait",#N/A,FALSE,"BOILER";"boiler_1",#N/A,FALSE,"BOILER";"boiler_2",#N/A,FALSE,"BOILER";"boiler_3",#N/A,FALSE,"BOILER";"results",#N/A,FALSE,"BOILER"}</definedName>
    <definedName name="wkjetghjkwrh" localSheetId="88" hidden="1">{"Portrait",#N/A,FALSE,"BOILER";"boiler_1",#N/A,FALSE,"BOILER";"boiler_2",#N/A,FALSE,"BOILER";"boiler_3",#N/A,FALSE,"BOILER";"results",#N/A,FALSE,"BOILER"}</definedName>
    <definedName name="wkjetghjkwrh" localSheetId="25" hidden="1">{"Portrait",#N/A,FALSE,"BOILER";"boiler_1",#N/A,FALSE,"BOILER";"boiler_2",#N/A,FALSE,"BOILER";"boiler_3",#N/A,FALSE,"BOILER";"results",#N/A,FALSE,"BOILER"}</definedName>
    <definedName name="wkjetghjkwrh" localSheetId="73" hidden="1">{"Portrait",#N/A,FALSE,"BOILER";"boiler_1",#N/A,FALSE,"BOILER";"boiler_2",#N/A,FALSE,"BOILER";"boiler_3",#N/A,FALSE,"BOILER";"results",#N/A,FALSE,"BOILER"}</definedName>
    <definedName name="wkjetghjkwrh" localSheetId="74" hidden="1">{"Portrait",#N/A,FALSE,"BOILER";"boiler_1",#N/A,FALSE,"BOILER";"boiler_2",#N/A,FALSE,"BOILER";"boiler_3",#N/A,FALSE,"BOILER";"results",#N/A,FALSE,"BOILER"}</definedName>
    <definedName name="wkjetghjkwrh" localSheetId="27" hidden="1">{"Portrait",#N/A,FALSE,"BOILER";"boiler_1",#N/A,FALSE,"BOILER";"boiler_2",#N/A,FALSE,"BOILER";"boiler_3",#N/A,FALSE,"BOILER";"results",#N/A,FALSE,"BOILER"}</definedName>
    <definedName name="wkjetghjkwrh" localSheetId="23" hidden="1">{"Portrait",#N/A,FALSE,"BOILER";"boiler_1",#N/A,FALSE,"BOILER";"boiler_2",#N/A,FALSE,"BOILER";"boiler_3",#N/A,FALSE,"BOILER";"results",#N/A,FALSE,"BOILER"}</definedName>
    <definedName name="wkjetghjkwrh" localSheetId="65" hidden="1">{"Portrait",#N/A,FALSE,"BOILER";"boiler_1",#N/A,FALSE,"BOILER";"boiler_2",#N/A,FALSE,"BOILER";"boiler_3",#N/A,FALSE,"BOILER";"results",#N/A,FALSE,"BOILER"}</definedName>
    <definedName name="wkjetghjkwrh" localSheetId="63" hidden="1">{"Portrait",#N/A,FALSE,"BOILER";"boiler_1",#N/A,FALSE,"BOILER";"boiler_2",#N/A,FALSE,"BOILER";"boiler_3",#N/A,FALSE,"BOILER";"results",#N/A,FALSE,"BOILER"}</definedName>
    <definedName name="wkjetghjkwrh" localSheetId="64" hidden="1">{"Portrait",#N/A,FALSE,"BOILER";"boiler_1",#N/A,FALSE,"BOILER";"boiler_2",#N/A,FALSE,"BOILER";"boiler_3",#N/A,FALSE,"BOILER";"results",#N/A,FALSE,"BOILER"}</definedName>
    <definedName name="wkjetghjkwrh" localSheetId="26" hidden="1">{"Portrait",#N/A,FALSE,"BOILER";"boiler_1",#N/A,FALSE,"BOILER";"boiler_2",#N/A,FALSE,"BOILER";"boiler_3",#N/A,FALSE,"BOILER";"results",#N/A,FALSE,"BOILER"}</definedName>
    <definedName name="wkjetghjkwrh" localSheetId="71" hidden="1">{"Portrait",#N/A,FALSE,"BOILER";"boiler_1",#N/A,FALSE,"BOILER";"boiler_2",#N/A,FALSE,"BOILER";"boiler_3",#N/A,FALSE,"BOILER";"results",#N/A,FALSE,"BOILER"}</definedName>
    <definedName name="wkjetghjkwrh" localSheetId="72"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8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29" hidden="1">{#N/A,#N/A,FALSE,"Aging Summary";#N/A,#N/A,FALSE,"Ratio Analysis";#N/A,#N/A,FALSE,"Test 120 Day Accts";#N/A,#N/A,FALSE,"Tickmarks"}</definedName>
    <definedName name="wrn.Aging._.and._.Trend._.Analysis." localSheetId="66"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localSheetId="79"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46"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76" hidden="1">{#N/A,#N/A,FALSE,"Aging Summary";#N/A,#N/A,FALSE,"Ratio Analysis";#N/A,#N/A,FALSE,"Test 120 Day Accts";#N/A,#N/A,FALSE,"Tickmarks"}</definedName>
    <definedName name="wrn.Aging._.and._.Trend._.Analysis." localSheetId="75"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68" hidden="1">{#N/A,#N/A,FALSE,"Aging Summary";#N/A,#N/A,FALSE,"Ratio Analysis";#N/A,#N/A,FALSE,"Test 120 Day Accts";#N/A,#N/A,FALSE,"Tickmarks"}</definedName>
    <definedName name="wrn.Aging._.and._.Trend._.Analysis." localSheetId="69"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88"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localSheetId="74"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65" hidden="1">{#N/A,#N/A,FALSE,"Aging Summary";#N/A,#N/A,FALSE,"Ratio Analysis";#N/A,#N/A,FALSE,"Test 120 Day Accts";#N/A,#N/A,FALSE,"Tickmarks"}</definedName>
    <definedName name="wrn.Aging._.and._.Trend._.Analysis." localSheetId="63" hidden="1">{#N/A,#N/A,FALSE,"Aging Summary";#N/A,#N/A,FALSE,"Ratio Analysis";#N/A,#N/A,FALSE,"Test 120 Day Accts";#N/A,#N/A,FALSE,"Tickmarks"}</definedName>
    <definedName name="wrn.Aging._.and._.Trend._.Analysis." localSheetId="64"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71" hidden="1">{#N/A,#N/A,FALSE,"Aging Summary";#N/A,#N/A,FALSE,"Ratio Analysis";#N/A,#N/A,FALSE,"Test 120 Day Accts";#N/A,#N/A,FALSE,"Tickmarks"}</definedName>
    <definedName name="wrn.Aging._.and._.Trend._.Analysis." localSheetId="7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29" hidden="1">{"ARPandL",#N/A,FALSE,"Report Annual";"ARCashflow",#N/A,FALSE,"Report Annual";"ARBalanceSheet",#N/A,FALSE,"Report Annual";"ARRatios",#N/A,FALSE,"Report Annual"}</definedName>
    <definedName name="wrn.Annual._.Report." localSheetId="66" hidden="1">{"ARPandL",#N/A,FALSE,"Report Annual";"ARCashflow",#N/A,FALSE,"Report Annual";"ARBalanceSheet",#N/A,FALSE,"Report Annual";"ARRatios",#N/A,FALSE,"Report Annual"}</definedName>
    <definedName name="wrn.Annual._.Report." localSheetId="67" hidden="1">{"ARPandL",#N/A,FALSE,"Report Annual";"ARCashflow",#N/A,FALSE,"Report Annual";"ARBalanceSheet",#N/A,FALSE,"Report Annual";"ARRatios",#N/A,FALSE,"Report Annual"}</definedName>
    <definedName name="wrn.Annual._.Report." localSheetId="79" hidden="1">{"ARPandL",#N/A,FALSE,"Report Annual";"ARCashflow",#N/A,FALSE,"Report Annual";"ARBalanceSheet",#N/A,FALSE,"Report Annual";"ARRatios",#N/A,FALSE,"Report Annual"}</definedName>
    <definedName name="wrn.Annual._.Report." localSheetId="36" hidden="1">{"ARPandL",#N/A,FALSE,"Report Annual";"ARCashflow",#N/A,FALSE,"Report Annual";"ARBalanceSheet",#N/A,FALSE,"Report Annual";"ARRatios",#N/A,FALSE,"Report Annual"}</definedName>
    <definedName name="wrn.Annual._.Report." localSheetId="37" hidden="1">{"ARPandL",#N/A,FALSE,"Report Annual";"ARCashflow",#N/A,FALSE,"Report Annual";"ARBalanceSheet",#N/A,FALSE,"Report Annual";"ARRatios",#N/A,FALSE,"Report Annual"}</definedName>
    <definedName name="wrn.Annual._.Report." localSheetId="40" hidden="1">{"ARPandL",#N/A,FALSE,"Report Annual";"ARCashflow",#N/A,FALSE,"Report Annual";"ARBalanceSheet",#N/A,FALSE,"Report Annual";"ARRatios",#N/A,FALSE,"Report Annual"}</definedName>
    <definedName name="wrn.Annual._.Report." localSheetId="35" hidden="1">{"ARPandL",#N/A,FALSE,"Report Annual";"ARCashflow",#N/A,FALSE,"Report Annual";"ARBalanceSheet",#N/A,FALSE,"Report Annual";"ARRatios",#N/A,FALSE,"Report Annual"}</definedName>
    <definedName name="wrn.Annual._.Report." localSheetId="39" hidden="1">{"ARPandL",#N/A,FALSE,"Report Annual";"ARCashflow",#N/A,FALSE,"Report Annual";"ARBalanceSheet",#N/A,FALSE,"Report Annual";"ARRatios",#N/A,FALSE,"Report Annual"}</definedName>
    <definedName name="wrn.Annual._.Report." localSheetId="21" hidden="1">{"ARPandL",#N/A,FALSE,"Report Annual";"ARCashflow",#N/A,FALSE,"Report Annual";"ARBalanceSheet",#N/A,FALSE,"Report Annual";"ARRatios",#N/A,FALSE,"Report Annual"}</definedName>
    <definedName name="wrn.Annual._.Report." localSheetId="20" hidden="1">{"ARPandL",#N/A,FALSE,"Report Annual";"ARCashflow",#N/A,FALSE,"Report Annual";"ARBalanceSheet",#N/A,FALSE,"Report Annual";"ARRatios",#N/A,FALSE,"Report Annual"}</definedName>
    <definedName name="wrn.Annual._.Report." localSheetId="28" hidden="1">{"ARPandL",#N/A,FALSE,"Report Annual";"ARCashflow",#N/A,FALSE,"Report Annual";"ARBalanceSheet",#N/A,FALSE,"Report Annual";"ARRatios",#N/A,FALSE,"Report Annual"}</definedName>
    <definedName name="wrn.Annual._.Report." localSheetId="48" hidden="1">{"ARPandL",#N/A,FALSE,"Report Annual";"ARCashflow",#N/A,FALSE,"Report Annual";"ARBalanceSheet",#N/A,FALSE,"Report Annual";"ARRatios",#N/A,FALSE,"Report Annual"}</definedName>
    <definedName name="wrn.Annual._.Report." localSheetId="46" hidden="1">{"ARPandL",#N/A,FALSE,"Report Annual";"ARCashflow",#N/A,FALSE,"Report Annual";"ARBalanceSheet",#N/A,FALSE,"Report Annual";"ARRatios",#N/A,FALSE,"Report Annual"}</definedName>
    <definedName name="wrn.Annual._.Report." localSheetId="47" hidden="1">{"ARPandL",#N/A,FALSE,"Report Annual";"ARCashflow",#N/A,FALSE,"Report Annual";"ARBalanceSheet",#N/A,FALSE,"Report Annual";"ARRatios",#N/A,FALSE,"Report Annual"}</definedName>
    <definedName name="wrn.Annual._.Report." localSheetId="77" hidden="1">{"ARPandL",#N/A,FALSE,"Report Annual";"ARCashflow",#N/A,FALSE,"Report Annual";"ARBalanceSheet",#N/A,FALSE,"Report Annual";"ARRatios",#N/A,FALSE,"Report Annual"}</definedName>
    <definedName name="wrn.Annual._.Report." localSheetId="76" hidden="1">{"ARPandL",#N/A,FALSE,"Report Annual";"ARCashflow",#N/A,FALSE,"Report Annual";"ARBalanceSheet",#N/A,FALSE,"Report Annual";"ARRatios",#N/A,FALSE,"Report Annual"}</definedName>
    <definedName name="wrn.Annual._.Report." localSheetId="75" hidden="1">{"ARPandL",#N/A,FALSE,"Report Annual";"ARCashflow",#N/A,FALSE,"Report Annual";"ARBalanceSheet",#N/A,FALSE,"Report Annual";"ARRatios",#N/A,FALSE,"Report Annual"}</definedName>
    <definedName name="wrn.Annual._.Report." localSheetId="19" hidden="1">{"ARPandL",#N/A,FALSE,"Report Annual";"ARCashflow",#N/A,FALSE,"Report Annual";"ARBalanceSheet",#N/A,FALSE,"Report Annual";"ARRatios",#N/A,FALSE,"Report Annual"}</definedName>
    <definedName name="wrn.Annual._.Report." localSheetId="68" hidden="1">{"ARPandL",#N/A,FALSE,"Report Annual";"ARCashflow",#N/A,FALSE,"Report Annual";"ARBalanceSheet",#N/A,FALSE,"Report Annual";"ARRatios",#N/A,FALSE,"Report Annual"}</definedName>
    <definedName name="wrn.Annual._.Report." localSheetId="69" hidden="1">{"ARPandL",#N/A,FALSE,"Report Annual";"ARCashflow",#N/A,FALSE,"Report Annual";"ARBalanceSheet",#N/A,FALSE,"Report Annual";"ARRatios",#N/A,FALSE,"Report Annual"}</definedName>
    <definedName name="wrn.Annual._.Report." localSheetId="70" hidden="1">{"ARPandL",#N/A,FALSE,"Report Annual";"ARCashflow",#N/A,FALSE,"Report Annual";"ARBalanceSheet",#N/A,FALSE,"Report Annual";"ARRatios",#N/A,FALSE,"Report Annual"}</definedName>
    <definedName name="wrn.Annual._.Report." localSheetId="88" hidden="1">{"ARPandL",#N/A,FALSE,"Report Annual";"ARCashflow",#N/A,FALSE,"Report Annual";"ARBalanceSheet",#N/A,FALSE,"Report Annual";"ARRatios",#N/A,FALSE,"Report Annual"}</definedName>
    <definedName name="wrn.Annual._.Report." localSheetId="25" hidden="1">{"ARPandL",#N/A,FALSE,"Report Annual";"ARCashflow",#N/A,FALSE,"Report Annual";"ARBalanceSheet",#N/A,FALSE,"Report Annual";"ARRatios",#N/A,FALSE,"Report Annual"}</definedName>
    <definedName name="wrn.Annual._.Report." localSheetId="73" hidden="1">{"ARPandL",#N/A,FALSE,"Report Annual";"ARCashflow",#N/A,FALSE,"Report Annual";"ARBalanceSheet",#N/A,FALSE,"Report Annual";"ARRatios",#N/A,FALSE,"Report Annual"}</definedName>
    <definedName name="wrn.Annual._.Report." localSheetId="74" hidden="1">{"ARPandL",#N/A,FALSE,"Report Annual";"ARCashflow",#N/A,FALSE,"Report Annual";"ARBalanceSheet",#N/A,FALSE,"Report Annual";"ARRatios",#N/A,FALSE,"Report Annual"}</definedName>
    <definedName name="wrn.Annual._.Report." localSheetId="27" hidden="1">{"ARPandL",#N/A,FALSE,"Report Annual";"ARCashflow",#N/A,FALSE,"Report Annual";"ARBalanceSheet",#N/A,FALSE,"Report Annual";"ARRatios",#N/A,FALSE,"Report Annual"}</definedName>
    <definedName name="wrn.Annual._.Report." localSheetId="23" hidden="1">{"ARPandL",#N/A,FALSE,"Report Annual";"ARCashflow",#N/A,FALSE,"Report Annual";"ARBalanceSheet",#N/A,FALSE,"Report Annual";"ARRatios",#N/A,FALSE,"Report Annual"}</definedName>
    <definedName name="wrn.Annual._.Report." localSheetId="65" hidden="1">{"ARPandL",#N/A,FALSE,"Report Annual";"ARCashflow",#N/A,FALSE,"Report Annual";"ARBalanceSheet",#N/A,FALSE,"Report Annual";"ARRatios",#N/A,FALSE,"Report Annual"}</definedName>
    <definedName name="wrn.Annual._.Report." localSheetId="63" hidden="1">{"ARPandL",#N/A,FALSE,"Report Annual";"ARCashflow",#N/A,FALSE,"Report Annual";"ARBalanceSheet",#N/A,FALSE,"Report Annual";"ARRatios",#N/A,FALSE,"Report Annual"}</definedName>
    <definedName name="wrn.Annual._.Report." localSheetId="64" hidden="1">{"ARPandL",#N/A,FALSE,"Report Annual";"ARCashflow",#N/A,FALSE,"Report Annual";"ARBalanceSheet",#N/A,FALSE,"Report Annual";"ARRatios",#N/A,FALSE,"Report Annual"}</definedName>
    <definedName name="wrn.Annual._.Report." localSheetId="26" hidden="1">{"ARPandL",#N/A,FALSE,"Report Annual";"ARCashflow",#N/A,FALSE,"Report Annual";"ARBalanceSheet",#N/A,FALSE,"Report Annual";"ARRatios",#N/A,FALSE,"Report Annual"}</definedName>
    <definedName name="wrn.Annual._.Report." localSheetId="71" hidden="1">{"ARPandL",#N/A,FALSE,"Report Annual";"ARCashflow",#N/A,FALSE,"Report Annual";"ARBalanceSheet",#N/A,FALSE,"Report Annual";"ARRatios",#N/A,FALSE,"Report Annual"}</definedName>
    <definedName name="wrn.Annual._.Report." localSheetId="72"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8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29" hidden="1">{"Finance 1",#N/A,FALSE,"FINANCE.XLS";"Finance 2",#N/A,FALSE,"FINANCE.XLS";"Finance 3",#N/A,FALSE,"FINANCE.XLS";"Finance 4",#N/A,FALSE,"FINANCE.XLS";"Finance 5",#N/A,FALSE,"FINANCE.XLS";"Finance 6",#N/A,FALSE,"FINANCE.XLS";"Finance 7",#N/A,FALSE,"FINANCE.XLS";"Finance 8",#N/A,FALSE,"FINANCE.XLS"}</definedName>
    <definedName name="wrn.Finance." localSheetId="66" hidden="1">{"Finance 1",#N/A,FALSE,"FINANCE.XLS";"Finance 2",#N/A,FALSE,"FINANCE.XLS";"Finance 3",#N/A,FALSE,"FINANCE.XLS";"Finance 4",#N/A,FALSE,"FINANCE.XLS";"Finance 5",#N/A,FALSE,"FINANCE.XLS";"Finance 6",#N/A,FALSE,"FINANCE.XLS";"Finance 7",#N/A,FALSE,"FINANCE.XLS";"Finance 8",#N/A,FALSE,"FINANCE.XLS"}</definedName>
    <definedName name="wrn.Finance." localSheetId="67" hidden="1">{"Finance 1",#N/A,FALSE,"FINANCE.XLS";"Finance 2",#N/A,FALSE,"FINANCE.XLS";"Finance 3",#N/A,FALSE,"FINANCE.XLS";"Finance 4",#N/A,FALSE,"FINANCE.XLS";"Finance 5",#N/A,FALSE,"FINANCE.XLS";"Finance 6",#N/A,FALSE,"FINANCE.XLS";"Finance 7",#N/A,FALSE,"FINANCE.XLS";"Finance 8",#N/A,FALSE,"FINANCE.XLS"}</definedName>
    <definedName name="wrn.Finance." localSheetId="79" hidden="1">{"Finance 1",#N/A,FALSE,"FINANCE.XLS";"Finance 2",#N/A,FALSE,"FINANCE.XLS";"Finance 3",#N/A,FALSE,"FINANCE.XLS";"Finance 4",#N/A,FALSE,"FINANCE.XLS";"Finance 5",#N/A,FALSE,"FINANCE.XLS";"Finance 6",#N/A,FALSE,"FINANCE.XLS";"Finance 7",#N/A,FALSE,"FINANCE.XLS";"Finance 8",#N/A,FALSE,"FINANCE.XLS"}</definedName>
    <definedName name="wrn.Finance." localSheetId="36" hidden="1">{"Finance 1",#N/A,FALSE,"FINANCE.XLS";"Finance 2",#N/A,FALSE,"FINANCE.XLS";"Finance 3",#N/A,FALSE,"FINANCE.XLS";"Finance 4",#N/A,FALSE,"FINANCE.XLS";"Finance 5",#N/A,FALSE,"FINANCE.XLS";"Finance 6",#N/A,FALSE,"FINANCE.XLS";"Finance 7",#N/A,FALSE,"FINANCE.XLS";"Finance 8",#N/A,FALSE,"FINANCE.XLS"}</definedName>
    <definedName name="wrn.Finance." localSheetId="37" hidden="1">{"Finance 1",#N/A,FALSE,"FINANCE.XLS";"Finance 2",#N/A,FALSE,"FINANCE.XLS";"Finance 3",#N/A,FALSE,"FINANCE.XLS";"Finance 4",#N/A,FALSE,"FINANCE.XLS";"Finance 5",#N/A,FALSE,"FINANCE.XLS";"Finance 6",#N/A,FALSE,"FINANCE.XLS";"Finance 7",#N/A,FALSE,"FINANCE.XLS";"Finance 8",#N/A,FALSE,"FINANCE.XLS"}</definedName>
    <definedName name="wrn.Finance." localSheetId="40" hidden="1">{"Finance 1",#N/A,FALSE,"FINANCE.XLS";"Finance 2",#N/A,FALSE,"FINANCE.XLS";"Finance 3",#N/A,FALSE,"FINANCE.XLS";"Finance 4",#N/A,FALSE,"FINANCE.XLS";"Finance 5",#N/A,FALSE,"FINANCE.XLS";"Finance 6",#N/A,FALSE,"FINANCE.XLS";"Finance 7",#N/A,FALSE,"FINANCE.XLS";"Finance 8",#N/A,FALSE,"FINANCE.XLS"}</definedName>
    <definedName name="wrn.Finance." localSheetId="35" hidden="1">{"Finance 1",#N/A,FALSE,"FINANCE.XLS";"Finance 2",#N/A,FALSE,"FINANCE.XLS";"Finance 3",#N/A,FALSE,"FINANCE.XLS";"Finance 4",#N/A,FALSE,"FINANCE.XLS";"Finance 5",#N/A,FALSE,"FINANCE.XLS";"Finance 6",#N/A,FALSE,"FINANCE.XLS";"Finance 7",#N/A,FALSE,"FINANCE.XLS";"Finance 8",#N/A,FALSE,"FINANCE.XLS"}</definedName>
    <definedName name="wrn.Finance." localSheetId="39" hidden="1">{"Finance 1",#N/A,FALSE,"FINANCE.XLS";"Finance 2",#N/A,FALSE,"FINANCE.XLS";"Finance 3",#N/A,FALSE,"FINANCE.XLS";"Finance 4",#N/A,FALSE,"FINANCE.XLS";"Finance 5",#N/A,FALSE,"FINANCE.XLS";"Finance 6",#N/A,FALSE,"FINANCE.XLS";"Finance 7",#N/A,FALSE,"FINANCE.XLS";"Finance 8",#N/A,FALSE,"FINANCE.XLS"}</definedName>
    <definedName name="wrn.Finance." localSheetId="21" hidden="1">{"Finance 1",#N/A,FALSE,"FINANCE.XLS";"Finance 2",#N/A,FALSE,"FINANCE.XLS";"Finance 3",#N/A,FALSE,"FINANCE.XLS";"Finance 4",#N/A,FALSE,"FINANCE.XLS";"Finance 5",#N/A,FALSE,"FINANCE.XLS";"Finance 6",#N/A,FALSE,"FINANCE.XLS";"Finance 7",#N/A,FALSE,"FINANCE.XLS";"Finance 8",#N/A,FALSE,"FINANCE.XLS"}</definedName>
    <definedName name="wrn.Finance." localSheetId="20" hidden="1">{"Finance 1",#N/A,FALSE,"FINANCE.XLS";"Finance 2",#N/A,FALSE,"FINANCE.XLS";"Finance 3",#N/A,FALSE,"FINANCE.XLS";"Finance 4",#N/A,FALSE,"FINANCE.XLS";"Finance 5",#N/A,FALSE,"FINANCE.XLS";"Finance 6",#N/A,FALSE,"FINANCE.XLS";"Finance 7",#N/A,FALSE,"FINANCE.XLS";"Finance 8",#N/A,FALSE,"FINANCE.XLS"}</definedName>
    <definedName name="wrn.Finance." localSheetId="28" hidden="1">{"Finance 1",#N/A,FALSE,"FINANCE.XLS";"Finance 2",#N/A,FALSE,"FINANCE.XLS";"Finance 3",#N/A,FALSE,"FINANCE.XLS";"Finance 4",#N/A,FALSE,"FINANCE.XLS";"Finance 5",#N/A,FALSE,"FINANCE.XLS";"Finance 6",#N/A,FALSE,"FINANCE.XLS";"Finance 7",#N/A,FALSE,"FINANCE.XLS";"Finance 8",#N/A,FALSE,"FINANCE.XLS"}</definedName>
    <definedName name="wrn.Finance." localSheetId="48" hidden="1">{"Finance 1",#N/A,FALSE,"FINANCE.XLS";"Finance 2",#N/A,FALSE,"FINANCE.XLS";"Finance 3",#N/A,FALSE,"FINANCE.XLS";"Finance 4",#N/A,FALSE,"FINANCE.XLS";"Finance 5",#N/A,FALSE,"FINANCE.XLS";"Finance 6",#N/A,FALSE,"FINANCE.XLS";"Finance 7",#N/A,FALSE,"FINANCE.XLS";"Finance 8",#N/A,FALSE,"FINANCE.XLS"}</definedName>
    <definedName name="wrn.Finance." localSheetId="46" hidden="1">{"Finance 1",#N/A,FALSE,"FINANCE.XLS";"Finance 2",#N/A,FALSE,"FINANCE.XLS";"Finance 3",#N/A,FALSE,"FINANCE.XLS";"Finance 4",#N/A,FALSE,"FINANCE.XLS";"Finance 5",#N/A,FALSE,"FINANCE.XLS";"Finance 6",#N/A,FALSE,"FINANCE.XLS";"Finance 7",#N/A,FALSE,"FINANCE.XLS";"Finance 8",#N/A,FALSE,"FINANCE.XLS"}</definedName>
    <definedName name="wrn.Finance." localSheetId="47" hidden="1">{"Finance 1",#N/A,FALSE,"FINANCE.XLS";"Finance 2",#N/A,FALSE,"FINANCE.XLS";"Finance 3",#N/A,FALSE,"FINANCE.XLS";"Finance 4",#N/A,FALSE,"FINANCE.XLS";"Finance 5",#N/A,FALSE,"FINANCE.XLS";"Finance 6",#N/A,FALSE,"FINANCE.XLS";"Finance 7",#N/A,FALSE,"FINANCE.XLS";"Finance 8",#N/A,FALSE,"FINANCE.XLS"}</definedName>
    <definedName name="wrn.Finance." localSheetId="77" hidden="1">{"Finance 1",#N/A,FALSE,"FINANCE.XLS";"Finance 2",#N/A,FALSE,"FINANCE.XLS";"Finance 3",#N/A,FALSE,"FINANCE.XLS";"Finance 4",#N/A,FALSE,"FINANCE.XLS";"Finance 5",#N/A,FALSE,"FINANCE.XLS";"Finance 6",#N/A,FALSE,"FINANCE.XLS";"Finance 7",#N/A,FALSE,"FINANCE.XLS";"Finance 8",#N/A,FALSE,"FINANCE.XLS"}</definedName>
    <definedName name="wrn.Finance." localSheetId="76" hidden="1">{"Finance 1",#N/A,FALSE,"FINANCE.XLS";"Finance 2",#N/A,FALSE,"FINANCE.XLS";"Finance 3",#N/A,FALSE,"FINANCE.XLS";"Finance 4",#N/A,FALSE,"FINANCE.XLS";"Finance 5",#N/A,FALSE,"FINANCE.XLS";"Finance 6",#N/A,FALSE,"FINANCE.XLS";"Finance 7",#N/A,FALSE,"FINANCE.XLS";"Finance 8",#N/A,FALSE,"FINANCE.XLS"}</definedName>
    <definedName name="wrn.Finance." localSheetId="75" hidden="1">{"Finance 1",#N/A,FALSE,"FINANCE.XLS";"Finance 2",#N/A,FALSE,"FINANCE.XLS";"Finance 3",#N/A,FALSE,"FINANCE.XLS";"Finance 4",#N/A,FALSE,"FINANCE.XLS";"Finance 5",#N/A,FALSE,"FINANCE.XLS";"Finance 6",#N/A,FALSE,"FINANCE.XLS";"Finance 7",#N/A,FALSE,"FINANCE.XLS";"Finance 8",#N/A,FALSE,"FINANCE.XLS"}</definedName>
    <definedName name="wrn.Finance." localSheetId="19" hidden="1">{"Finance 1",#N/A,FALSE,"FINANCE.XLS";"Finance 2",#N/A,FALSE,"FINANCE.XLS";"Finance 3",#N/A,FALSE,"FINANCE.XLS";"Finance 4",#N/A,FALSE,"FINANCE.XLS";"Finance 5",#N/A,FALSE,"FINANCE.XLS";"Finance 6",#N/A,FALSE,"FINANCE.XLS";"Finance 7",#N/A,FALSE,"FINANCE.XLS";"Finance 8",#N/A,FALSE,"FINANCE.XLS"}</definedName>
    <definedName name="wrn.Finance." localSheetId="68" hidden="1">{"Finance 1",#N/A,FALSE,"FINANCE.XLS";"Finance 2",#N/A,FALSE,"FINANCE.XLS";"Finance 3",#N/A,FALSE,"FINANCE.XLS";"Finance 4",#N/A,FALSE,"FINANCE.XLS";"Finance 5",#N/A,FALSE,"FINANCE.XLS";"Finance 6",#N/A,FALSE,"FINANCE.XLS";"Finance 7",#N/A,FALSE,"FINANCE.XLS";"Finance 8",#N/A,FALSE,"FINANCE.XLS"}</definedName>
    <definedName name="wrn.Finance." localSheetId="69" hidden="1">{"Finance 1",#N/A,FALSE,"FINANCE.XLS";"Finance 2",#N/A,FALSE,"FINANCE.XLS";"Finance 3",#N/A,FALSE,"FINANCE.XLS";"Finance 4",#N/A,FALSE,"FINANCE.XLS";"Finance 5",#N/A,FALSE,"FINANCE.XLS";"Finance 6",#N/A,FALSE,"FINANCE.XLS";"Finance 7",#N/A,FALSE,"FINANCE.XLS";"Finance 8",#N/A,FALSE,"FINANCE.XLS"}</definedName>
    <definedName name="wrn.Finance." localSheetId="70" hidden="1">{"Finance 1",#N/A,FALSE,"FINANCE.XLS";"Finance 2",#N/A,FALSE,"FINANCE.XLS";"Finance 3",#N/A,FALSE,"FINANCE.XLS";"Finance 4",#N/A,FALSE,"FINANCE.XLS";"Finance 5",#N/A,FALSE,"FINANCE.XLS";"Finance 6",#N/A,FALSE,"FINANCE.XLS";"Finance 7",#N/A,FALSE,"FINANCE.XLS";"Finance 8",#N/A,FALSE,"FINANCE.XLS"}</definedName>
    <definedName name="wrn.Finance." localSheetId="88" hidden="1">{"Finance 1",#N/A,FALSE,"FINANCE.XLS";"Finance 2",#N/A,FALSE,"FINANCE.XLS";"Finance 3",#N/A,FALSE,"FINANCE.XLS";"Finance 4",#N/A,FALSE,"FINANCE.XLS";"Finance 5",#N/A,FALSE,"FINANCE.XLS";"Finance 6",#N/A,FALSE,"FINANCE.XLS";"Finance 7",#N/A,FALSE,"FINANCE.XLS";"Finance 8",#N/A,FALSE,"FINANCE.XLS"}</definedName>
    <definedName name="wrn.Finance." localSheetId="25" hidden="1">{"Finance 1",#N/A,FALSE,"FINANCE.XLS";"Finance 2",#N/A,FALSE,"FINANCE.XLS";"Finance 3",#N/A,FALSE,"FINANCE.XLS";"Finance 4",#N/A,FALSE,"FINANCE.XLS";"Finance 5",#N/A,FALSE,"FINANCE.XLS";"Finance 6",#N/A,FALSE,"FINANCE.XLS";"Finance 7",#N/A,FALSE,"FINANCE.XLS";"Finance 8",#N/A,FALSE,"FINANCE.XLS"}</definedName>
    <definedName name="wrn.Finance." localSheetId="73" hidden="1">{"Finance 1",#N/A,FALSE,"FINANCE.XLS";"Finance 2",#N/A,FALSE,"FINANCE.XLS";"Finance 3",#N/A,FALSE,"FINANCE.XLS";"Finance 4",#N/A,FALSE,"FINANCE.XLS";"Finance 5",#N/A,FALSE,"FINANCE.XLS";"Finance 6",#N/A,FALSE,"FINANCE.XLS";"Finance 7",#N/A,FALSE,"FINANCE.XLS";"Finance 8",#N/A,FALSE,"FINANCE.XLS"}</definedName>
    <definedName name="wrn.Finance." localSheetId="74" hidden="1">{"Finance 1",#N/A,FALSE,"FINANCE.XLS";"Finance 2",#N/A,FALSE,"FINANCE.XLS";"Finance 3",#N/A,FALSE,"FINANCE.XLS";"Finance 4",#N/A,FALSE,"FINANCE.XLS";"Finance 5",#N/A,FALSE,"FINANCE.XLS";"Finance 6",#N/A,FALSE,"FINANCE.XLS";"Finance 7",#N/A,FALSE,"FINANCE.XLS";"Finance 8",#N/A,FALSE,"FINANCE.XLS"}</definedName>
    <definedName name="wrn.Finance." localSheetId="27" hidden="1">{"Finance 1",#N/A,FALSE,"FINANCE.XLS";"Finance 2",#N/A,FALSE,"FINANCE.XLS";"Finance 3",#N/A,FALSE,"FINANCE.XLS";"Finance 4",#N/A,FALSE,"FINANCE.XLS";"Finance 5",#N/A,FALSE,"FINANCE.XLS";"Finance 6",#N/A,FALSE,"FINANCE.XLS";"Finance 7",#N/A,FALSE,"FINANCE.XLS";"Finance 8",#N/A,FALSE,"FINANCE.XLS"}</definedName>
    <definedName name="wrn.Finance." localSheetId="23" hidden="1">{"Finance 1",#N/A,FALSE,"FINANCE.XLS";"Finance 2",#N/A,FALSE,"FINANCE.XLS";"Finance 3",#N/A,FALSE,"FINANCE.XLS";"Finance 4",#N/A,FALSE,"FINANCE.XLS";"Finance 5",#N/A,FALSE,"FINANCE.XLS";"Finance 6",#N/A,FALSE,"FINANCE.XLS";"Finance 7",#N/A,FALSE,"FINANCE.XLS";"Finance 8",#N/A,FALSE,"FINANCE.XLS"}</definedName>
    <definedName name="wrn.Finance." localSheetId="65" hidden="1">{"Finance 1",#N/A,FALSE,"FINANCE.XLS";"Finance 2",#N/A,FALSE,"FINANCE.XLS";"Finance 3",#N/A,FALSE,"FINANCE.XLS";"Finance 4",#N/A,FALSE,"FINANCE.XLS";"Finance 5",#N/A,FALSE,"FINANCE.XLS";"Finance 6",#N/A,FALSE,"FINANCE.XLS";"Finance 7",#N/A,FALSE,"FINANCE.XLS";"Finance 8",#N/A,FALSE,"FINANCE.XLS"}</definedName>
    <definedName name="wrn.Finance." localSheetId="63" hidden="1">{"Finance 1",#N/A,FALSE,"FINANCE.XLS";"Finance 2",#N/A,FALSE,"FINANCE.XLS";"Finance 3",#N/A,FALSE,"FINANCE.XLS";"Finance 4",#N/A,FALSE,"FINANCE.XLS";"Finance 5",#N/A,FALSE,"FINANCE.XLS";"Finance 6",#N/A,FALSE,"FINANCE.XLS";"Finance 7",#N/A,FALSE,"FINANCE.XLS";"Finance 8",#N/A,FALSE,"FINANCE.XLS"}</definedName>
    <definedName name="wrn.Finance." localSheetId="64" hidden="1">{"Finance 1",#N/A,FALSE,"FINANCE.XLS";"Finance 2",#N/A,FALSE,"FINANCE.XLS";"Finance 3",#N/A,FALSE,"FINANCE.XLS";"Finance 4",#N/A,FALSE,"FINANCE.XLS";"Finance 5",#N/A,FALSE,"FINANCE.XLS";"Finance 6",#N/A,FALSE,"FINANCE.XLS";"Finance 7",#N/A,FALSE,"FINANCE.XLS";"Finance 8",#N/A,FALSE,"FINANCE.XLS"}</definedName>
    <definedName name="wrn.Finance." localSheetId="26" hidden="1">{"Finance 1",#N/A,FALSE,"FINANCE.XLS";"Finance 2",#N/A,FALSE,"FINANCE.XLS";"Finance 3",#N/A,FALSE,"FINANCE.XLS";"Finance 4",#N/A,FALSE,"FINANCE.XLS";"Finance 5",#N/A,FALSE,"FINANCE.XLS";"Finance 6",#N/A,FALSE,"FINANCE.XLS";"Finance 7",#N/A,FALSE,"FINANCE.XLS";"Finance 8",#N/A,FALSE,"FINANCE.XLS"}</definedName>
    <definedName name="wrn.Finance." localSheetId="71" hidden="1">{"Finance 1",#N/A,FALSE,"FINANCE.XLS";"Finance 2",#N/A,FALSE,"FINANCE.XLS";"Finance 3",#N/A,FALSE,"FINANCE.XLS";"Finance 4",#N/A,FALSE,"FINANCE.XLS";"Finance 5",#N/A,FALSE,"FINANCE.XLS";"Finance 6",#N/A,FALSE,"FINANCE.XLS";"Finance 7",#N/A,FALSE,"FINANCE.XLS";"Finance 8",#N/A,FALSE,"FINANCE.XLS"}</definedName>
    <definedName name="wrn.Finance." localSheetId="72"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29" hidden="1">{"FLUJO DE CAJA",#N/A,FALSE,"Hoja1";"ANEXOS FLUJO",#N/A,FALSE,"Hoja1"}</definedName>
    <definedName name="wrn.FLUJO._.CAJA." localSheetId="66" hidden="1">{"FLUJO DE CAJA",#N/A,FALSE,"Hoja1";"ANEXOS FLUJO",#N/A,FALSE,"Hoja1"}</definedName>
    <definedName name="wrn.FLUJO._.CAJA." localSheetId="67" hidden="1">{"FLUJO DE CAJA",#N/A,FALSE,"Hoja1";"ANEXOS FLUJO",#N/A,FALSE,"Hoja1"}</definedName>
    <definedName name="wrn.FLUJO._.CAJA." localSheetId="79" hidden="1">{"FLUJO DE CAJA",#N/A,FALSE,"Hoja1";"ANEXOS FLUJO",#N/A,FALSE,"Hoja1"}</definedName>
    <definedName name="wrn.FLUJO._.CAJA." localSheetId="36" hidden="1">{"FLUJO DE CAJA",#N/A,FALSE,"Hoja1";"ANEXOS FLUJO",#N/A,FALSE,"Hoja1"}</definedName>
    <definedName name="wrn.FLUJO._.CAJA." localSheetId="37" hidden="1">{"FLUJO DE CAJA",#N/A,FALSE,"Hoja1";"ANEXOS FLUJO",#N/A,FALSE,"Hoja1"}</definedName>
    <definedName name="wrn.FLUJO._.CAJA." localSheetId="40" hidden="1">{"FLUJO DE CAJA",#N/A,FALSE,"Hoja1";"ANEXOS FLUJO",#N/A,FALSE,"Hoja1"}</definedName>
    <definedName name="wrn.FLUJO._.CAJA." localSheetId="35" hidden="1">{"FLUJO DE CAJA",#N/A,FALSE,"Hoja1";"ANEXOS FLUJO",#N/A,FALSE,"Hoja1"}</definedName>
    <definedName name="wrn.FLUJO._.CAJA." localSheetId="39" hidden="1">{"FLUJO DE CAJA",#N/A,FALSE,"Hoja1";"ANEXOS FLUJO",#N/A,FALSE,"Hoja1"}</definedName>
    <definedName name="wrn.FLUJO._.CAJA." localSheetId="21" hidden="1">{"FLUJO DE CAJA",#N/A,FALSE,"Hoja1";"ANEXOS FLUJO",#N/A,FALSE,"Hoja1"}</definedName>
    <definedName name="wrn.FLUJO._.CAJA." localSheetId="20" hidden="1">{"FLUJO DE CAJA",#N/A,FALSE,"Hoja1";"ANEXOS FLUJO",#N/A,FALSE,"Hoja1"}</definedName>
    <definedName name="wrn.FLUJO._.CAJA." localSheetId="28" hidden="1">{"FLUJO DE CAJA",#N/A,FALSE,"Hoja1";"ANEXOS FLUJO",#N/A,FALSE,"Hoja1"}</definedName>
    <definedName name="wrn.FLUJO._.CAJA." localSheetId="48" hidden="1">{"FLUJO DE CAJA",#N/A,FALSE,"Hoja1";"ANEXOS FLUJO",#N/A,FALSE,"Hoja1"}</definedName>
    <definedName name="wrn.FLUJO._.CAJA." localSheetId="46" hidden="1">{"FLUJO DE CAJA",#N/A,FALSE,"Hoja1";"ANEXOS FLUJO",#N/A,FALSE,"Hoja1"}</definedName>
    <definedName name="wrn.FLUJO._.CAJA." localSheetId="47" hidden="1">{"FLUJO DE CAJA",#N/A,FALSE,"Hoja1";"ANEXOS FLUJO",#N/A,FALSE,"Hoja1"}</definedName>
    <definedName name="wrn.FLUJO._.CAJA." localSheetId="77" hidden="1">{"FLUJO DE CAJA",#N/A,FALSE,"Hoja1";"ANEXOS FLUJO",#N/A,FALSE,"Hoja1"}</definedName>
    <definedName name="wrn.FLUJO._.CAJA." localSheetId="76" hidden="1">{"FLUJO DE CAJA",#N/A,FALSE,"Hoja1";"ANEXOS FLUJO",#N/A,FALSE,"Hoja1"}</definedName>
    <definedName name="wrn.FLUJO._.CAJA." localSheetId="75" hidden="1">{"FLUJO DE CAJA",#N/A,FALSE,"Hoja1";"ANEXOS FLUJO",#N/A,FALSE,"Hoja1"}</definedName>
    <definedName name="wrn.FLUJO._.CAJA." localSheetId="19" hidden="1">{"FLUJO DE CAJA",#N/A,FALSE,"Hoja1";"ANEXOS FLUJO",#N/A,FALSE,"Hoja1"}</definedName>
    <definedName name="wrn.FLUJO._.CAJA." localSheetId="68" hidden="1">{"FLUJO DE CAJA",#N/A,FALSE,"Hoja1";"ANEXOS FLUJO",#N/A,FALSE,"Hoja1"}</definedName>
    <definedName name="wrn.FLUJO._.CAJA." localSheetId="69" hidden="1">{"FLUJO DE CAJA",#N/A,FALSE,"Hoja1";"ANEXOS FLUJO",#N/A,FALSE,"Hoja1"}</definedName>
    <definedName name="wrn.FLUJO._.CAJA." localSheetId="70" hidden="1">{"FLUJO DE CAJA",#N/A,FALSE,"Hoja1";"ANEXOS FLUJO",#N/A,FALSE,"Hoja1"}</definedName>
    <definedName name="wrn.FLUJO._.CAJA." localSheetId="88" hidden="1">{"FLUJO DE CAJA",#N/A,FALSE,"Hoja1";"ANEXOS FLUJO",#N/A,FALSE,"Hoja1"}</definedName>
    <definedName name="wrn.FLUJO._.CAJA." localSheetId="25" hidden="1">{"FLUJO DE CAJA",#N/A,FALSE,"Hoja1";"ANEXOS FLUJO",#N/A,FALSE,"Hoja1"}</definedName>
    <definedName name="wrn.FLUJO._.CAJA." localSheetId="73" hidden="1">{"FLUJO DE CAJA",#N/A,FALSE,"Hoja1";"ANEXOS FLUJO",#N/A,FALSE,"Hoja1"}</definedName>
    <definedName name="wrn.FLUJO._.CAJA." localSheetId="74" hidden="1">{"FLUJO DE CAJA",#N/A,FALSE,"Hoja1";"ANEXOS FLUJO",#N/A,FALSE,"Hoja1"}</definedName>
    <definedName name="wrn.FLUJO._.CAJA." localSheetId="27" hidden="1">{"FLUJO DE CAJA",#N/A,FALSE,"Hoja1";"ANEXOS FLUJO",#N/A,FALSE,"Hoja1"}</definedName>
    <definedName name="wrn.FLUJO._.CAJA." localSheetId="23" hidden="1">{"FLUJO DE CAJA",#N/A,FALSE,"Hoja1";"ANEXOS FLUJO",#N/A,FALSE,"Hoja1"}</definedName>
    <definedName name="wrn.FLUJO._.CAJA." localSheetId="65" hidden="1">{"FLUJO DE CAJA",#N/A,FALSE,"Hoja1";"ANEXOS FLUJO",#N/A,FALSE,"Hoja1"}</definedName>
    <definedName name="wrn.FLUJO._.CAJA." localSheetId="63" hidden="1">{"FLUJO DE CAJA",#N/A,FALSE,"Hoja1";"ANEXOS FLUJO",#N/A,FALSE,"Hoja1"}</definedName>
    <definedName name="wrn.FLUJO._.CAJA." localSheetId="64" hidden="1">{"FLUJO DE CAJA",#N/A,FALSE,"Hoja1";"ANEXOS FLUJO",#N/A,FALSE,"Hoja1"}</definedName>
    <definedName name="wrn.FLUJO._.CAJA." localSheetId="26" hidden="1">{"FLUJO DE CAJA",#N/A,FALSE,"Hoja1";"ANEXOS FLUJO",#N/A,FALSE,"Hoja1"}</definedName>
    <definedName name="wrn.FLUJO._.CAJA." localSheetId="71" hidden="1">{"FLUJO DE CAJA",#N/A,FALSE,"Hoja1";"ANEXOS FLUJO",#N/A,FALSE,"Hoja1"}</definedName>
    <definedName name="wrn.FLUJO._.CAJA." localSheetId="72" hidden="1">{"FLUJO DE CAJA",#N/A,FALSE,"Hoja1";"ANEXOS FLUJO",#N/A,FALSE,"Hoja1"}</definedName>
    <definedName name="wrn.FLUJO._.CAJA." hidden="1">{"FLUJO DE CAJA",#N/A,FALSE,"Hoja1";"ANEXOS FLUJO",#N/A,FALSE,"Hoja1"}</definedName>
    <definedName name="wrn.GANANCIAS._.Y._.PERDIDAS." localSheetId="29" hidden="1">{"GAN.Y PERD.RESUMIDO",#N/A,FALSE,"Hoja1";"GAN.Y PERD.DETALLADO",#N/A,FALSE,"Hoja1"}</definedName>
    <definedName name="wrn.GANANCIAS._.Y._.PERDIDAS." localSheetId="66" hidden="1">{"GAN.Y PERD.RESUMIDO",#N/A,FALSE,"Hoja1";"GAN.Y PERD.DETALLADO",#N/A,FALSE,"Hoja1"}</definedName>
    <definedName name="wrn.GANANCIAS._.Y._.PERDIDAS." localSheetId="67" hidden="1">{"GAN.Y PERD.RESUMIDO",#N/A,FALSE,"Hoja1";"GAN.Y PERD.DETALLADO",#N/A,FALSE,"Hoja1"}</definedName>
    <definedName name="wrn.GANANCIAS._.Y._.PERDIDAS." localSheetId="79" hidden="1">{"GAN.Y PERD.RESUMIDO",#N/A,FALSE,"Hoja1";"GAN.Y PERD.DETALLADO",#N/A,FALSE,"Hoja1"}</definedName>
    <definedName name="wrn.GANANCIAS._.Y._.PERDIDAS." localSheetId="36" hidden="1">{"GAN.Y PERD.RESUMIDO",#N/A,FALSE,"Hoja1";"GAN.Y PERD.DETALLADO",#N/A,FALSE,"Hoja1"}</definedName>
    <definedName name="wrn.GANANCIAS._.Y._.PERDIDAS." localSheetId="37" hidden="1">{"GAN.Y PERD.RESUMIDO",#N/A,FALSE,"Hoja1";"GAN.Y PERD.DETALLADO",#N/A,FALSE,"Hoja1"}</definedName>
    <definedName name="wrn.GANANCIAS._.Y._.PERDIDAS." localSheetId="40" hidden="1">{"GAN.Y PERD.RESUMIDO",#N/A,FALSE,"Hoja1";"GAN.Y PERD.DETALLADO",#N/A,FALSE,"Hoja1"}</definedName>
    <definedName name="wrn.GANANCIAS._.Y._.PERDIDAS." localSheetId="35" hidden="1">{"GAN.Y PERD.RESUMIDO",#N/A,FALSE,"Hoja1";"GAN.Y PERD.DETALLADO",#N/A,FALSE,"Hoja1"}</definedName>
    <definedName name="wrn.GANANCIAS._.Y._.PERDIDAS." localSheetId="39" hidden="1">{"GAN.Y PERD.RESUMIDO",#N/A,FALSE,"Hoja1";"GAN.Y PERD.DETALLADO",#N/A,FALSE,"Hoja1"}</definedName>
    <definedName name="wrn.GANANCIAS._.Y._.PERDIDAS." localSheetId="21" hidden="1">{"GAN.Y PERD.RESUMIDO",#N/A,FALSE,"Hoja1";"GAN.Y PERD.DETALLADO",#N/A,FALSE,"Hoja1"}</definedName>
    <definedName name="wrn.GANANCIAS._.Y._.PERDIDAS." localSheetId="20" hidden="1">{"GAN.Y PERD.RESUMIDO",#N/A,FALSE,"Hoja1";"GAN.Y PERD.DETALLADO",#N/A,FALSE,"Hoja1"}</definedName>
    <definedName name="wrn.GANANCIAS._.Y._.PERDIDAS." localSheetId="28" hidden="1">{"GAN.Y PERD.RESUMIDO",#N/A,FALSE,"Hoja1";"GAN.Y PERD.DETALLADO",#N/A,FALSE,"Hoja1"}</definedName>
    <definedName name="wrn.GANANCIAS._.Y._.PERDIDAS." localSheetId="48" hidden="1">{"GAN.Y PERD.RESUMIDO",#N/A,FALSE,"Hoja1";"GAN.Y PERD.DETALLADO",#N/A,FALSE,"Hoja1"}</definedName>
    <definedName name="wrn.GANANCIAS._.Y._.PERDIDAS." localSheetId="46" hidden="1">{"GAN.Y PERD.RESUMIDO",#N/A,FALSE,"Hoja1";"GAN.Y PERD.DETALLADO",#N/A,FALSE,"Hoja1"}</definedName>
    <definedName name="wrn.GANANCIAS._.Y._.PERDIDAS." localSheetId="47" hidden="1">{"GAN.Y PERD.RESUMIDO",#N/A,FALSE,"Hoja1";"GAN.Y PERD.DETALLADO",#N/A,FALSE,"Hoja1"}</definedName>
    <definedName name="wrn.GANANCIAS._.Y._.PERDIDAS." localSheetId="77" hidden="1">{"GAN.Y PERD.RESUMIDO",#N/A,FALSE,"Hoja1";"GAN.Y PERD.DETALLADO",#N/A,FALSE,"Hoja1"}</definedName>
    <definedName name="wrn.GANANCIAS._.Y._.PERDIDAS." localSheetId="76" hidden="1">{"GAN.Y PERD.RESUMIDO",#N/A,FALSE,"Hoja1";"GAN.Y PERD.DETALLADO",#N/A,FALSE,"Hoja1"}</definedName>
    <definedName name="wrn.GANANCIAS._.Y._.PERDIDAS." localSheetId="75" hidden="1">{"GAN.Y PERD.RESUMIDO",#N/A,FALSE,"Hoja1";"GAN.Y PERD.DETALLADO",#N/A,FALSE,"Hoja1"}</definedName>
    <definedName name="wrn.GANANCIAS._.Y._.PERDIDAS." localSheetId="19" hidden="1">{"GAN.Y PERD.RESUMIDO",#N/A,FALSE,"Hoja1";"GAN.Y PERD.DETALLADO",#N/A,FALSE,"Hoja1"}</definedName>
    <definedName name="wrn.GANANCIAS._.Y._.PERDIDAS." localSheetId="68" hidden="1">{"GAN.Y PERD.RESUMIDO",#N/A,FALSE,"Hoja1";"GAN.Y PERD.DETALLADO",#N/A,FALSE,"Hoja1"}</definedName>
    <definedName name="wrn.GANANCIAS._.Y._.PERDIDAS." localSheetId="69" hidden="1">{"GAN.Y PERD.RESUMIDO",#N/A,FALSE,"Hoja1";"GAN.Y PERD.DETALLADO",#N/A,FALSE,"Hoja1"}</definedName>
    <definedName name="wrn.GANANCIAS._.Y._.PERDIDAS." localSheetId="70" hidden="1">{"GAN.Y PERD.RESUMIDO",#N/A,FALSE,"Hoja1";"GAN.Y PERD.DETALLADO",#N/A,FALSE,"Hoja1"}</definedName>
    <definedName name="wrn.GANANCIAS._.Y._.PERDIDAS." localSheetId="88" hidden="1">{"GAN.Y PERD.RESUMIDO",#N/A,FALSE,"Hoja1";"GAN.Y PERD.DETALLADO",#N/A,FALSE,"Hoja1"}</definedName>
    <definedName name="wrn.GANANCIAS._.Y._.PERDIDAS." localSheetId="25" hidden="1">{"GAN.Y PERD.RESUMIDO",#N/A,FALSE,"Hoja1";"GAN.Y PERD.DETALLADO",#N/A,FALSE,"Hoja1"}</definedName>
    <definedName name="wrn.GANANCIAS._.Y._.PERDIDAS." localSheetId="73" hidden="1">{"GAN.Y PERD.RESUMIDO",#N/A,FALSE,"Hoja1";"GAN.Y PERD.DETALLADO",#N/A,FALSE,"Hoja1"}</definedName>
    <definedName name="wrn.GANANCIAS._.Y._.PERDIDAS." localSheetId="74" hidden="1">{"GAN.Y PERD.RESUMIDO",#N/A,FALSE,"Hoja1";"GAN.Y PERD.DETALLADO",#N/A,FALSE,"Hoja1"}</definedName>
    <definedName name="wrn.GANANCIAS._.Y._.PERDIDAS." localSheetId="27" hidden="1">{"GAN.Y PERD.RESUMIDO",#N/A,FALSE,"Hoja1";"GAN.Y PERD.DETALLADO",#N/A,FALSE,"Hoja1"}</definedName>
    <definedName name="wrn.GANANCIAS._.Y._.PERDIDAS." localSheetId="23" hidden="1">{"GAN.Y PERD.RESUMIDO",#N/A,FALSE,"Hoja1";"GAN.Y PERD.DETALLADO",#N/A,FALSE,"Hoja1"}</definedName>
    <definedName name="wrn.GANANCIAS._.Y._.PERDIDAS." localSheetId="65" hidden="1">{"GAN.Y PERD.RESUMIDO",#N/A,FALSE,"Hoja1";"GAN.Y PERD.DETALLADO",#N/A,FALSE,"Hoja1"}</definedName>
    <definedName name="wrn.GANANCIAS._.Y._.PERDIDAS." localSheetId="63" hidden="1">{"GAN.Y PERD.RESUMIDO",#N/A,FALSE,"Hoja1";"GAN.Y PERD.DETALLADO",#N/A,FALSE,"Hoja1"}</definedName>
    <definedName name="wrn.GANANCIAS._.Y._.PERDIDAS." localSheetId="64" hidden="1">{"GAN.Y PERD.RESUMIDO",#N/A,FALSE,"Hoja1";"GAN.Y PERD.DETALLADO",#N/A,FALSE,"Hoja1"}</definedName>
    <definedName name="wrn.GANANCIAS._.Y._.PERDIDAS." localSheetId="26" hidden="1">{"GAN.Y PERD.RESUMIDO",#N/A,FALSE,"Hoja1";"GAN.Y PERD.DETALLADO",#N/A,FALSE,"Hoja1"}</definedName>
    <definedName name="wrn.GANANCIAS._.Y._.PERDIDAS." localSheetId="71" hidden="1">{"GAN.Y PERD.RESUMIDO",#N/A,FALSE,"Hoja1";"GAN.Y PERD.DETALLADO",#N/A,FALSE,"Hoja1"}</definedName>
    <definedName name="wrn.GANANCIAS._.Y._.PERDIDAS." localSheetId="72" hidden="1">{"GAN.Y PERD.RESUMIDO",#N/A,FALSE,"Hoja1";"GAN.Y PERD.DETALLADO",#N/A,FALSE,"Hoja1"}</definedName>
    <definedName name="wrn.GANANCIAS._.Y._.PERDIDAS." hidden="1">{"GAN.Y PERD.RESUMIDO",#N/A,FALSE,"Hoja1";"GAN.Y PERD.DETALLADO",#N/A,FALSE,"Hoja1"}</definedName>
    <definedName name="wrn.Hardcopy." localSheetId="29" hidden="1">{"Portrait",#N/A,FALSE,"BOILER";"boiler_1",#N/A,FALSE,"BOILER";"boiler_2",#N/A,FALSE,"BOILER";"boiler_3",#N/A,FALSE,"BOILER";"results",#N/A,FALSE,"BOILER"}</definedName>
    <definedName name="wrn.Hardcopy." localSheetId="66" hidden="1">{"Portrait",#N/A,FALSE,"BOILER";"boiler_1",#N/A,FALSE,"BOILER";"boiler_2",#N/A,FALSE,"BOILER";"boiler_3",#N/A,FALSE,"BOILER";"results",#N/A,FALSE,"BOILER"}</definedName>
    <definedName name="wrn.Hardcopy." localSheetId="67" hidden="1">{"Portrait",#N/A,FALSE,"BOILER";"boiler_1",#N/A,FALSE,"BOILER";"boiler_2",#N/A,FALSE,"BOILER";"boiler_3",#N/A,FALSE,"BOILER";"results",#N/A,FALSE,"BOILER"}</definedName>
    <definedName name="wrn.Hardcopy." localSheetId="79" hidden="1">{"Portrait",#N/A,FALSE,"BOILER";"boiler_1",#N/A,FALSE,"BOILER";"boiler_2",#N/A,FALSE,"BOILER";"boiler_3",#N/A,FALSE,"BOILER";"results",#N/A,FALSE,"BOILER"}</definedName>
    <definedName name="wrn.Hardcopy." localSheetId="36" hidden="1">{"Portrait",#N/A,FALSE,"BOILER";"boiler_1",#N/A,FALSE,"BOILER";"boiler_2",#N/A,FALSE,"BOILER";"boiler_3",#N/A,FALSE,"BOILER";"results",#N/A,FALSE,"BOILER"}</definedName>
    <definedName name="wrn.Hardcopy." localSheetId="37" hidden="1">{"Portrait",#N/A,FALSE,"BOILER";"boiler_1",#N/A,FALSE,"BOILER";"boiler_2",#N/A,FALSE,"BOILER";"boiler_3",#N/A,FALSE,"BOILER";"results",#N/A,FALSE,"BOILER"}</definedName>
    <definedName name="wrn.Hardcopy." localSheetId="40" hidden="1">{"Portrait",#N/A,FALSE,"BOILER";"boiler_1",#N/A,FALSE,"BOILER";"boiler_2",#N/A,FALSE,"BOILER";"boiler_3",#N/A,FALSE,"BOILER";"results",#N/A,FALSE,"BOILER"}</definedName>
    <definedName name="wrn.Hardcopy." localSheetId="35" hidden="1">{"Portrait",#N/A,FALSE,"BOILER";"boiler_1",#N/A,FALSE,"BOILER";"boiler_2",#N/A,FALSE,"BOILER";"boiler_3",#N/A,FALSE,"BOILER";"results",#N/A,FALSE,"BOILER"}</definedName>
    <definedName name="wrn.Hardcopy." localSheetId="39" hidden="1">{"Portrait",#N/A,FALSE,"BOILER";"boiler_1",#N/A,FALSE,"BOILER";"boiler_2",#N/A,FALSE,"BOILER";"boiler_3",#N/A,FALSE,"BOILER";"results",#N/A,FALSE,"BOILER"}</definedName>
    <definedName name="wrn.Hardcopy." localSheetId="21" hidden="1">{"Portrait",#N/A,FALSE,"BOILER";"boiler_1",#N/A,FALSE,"BOILER";"boiler_2",#N/A,FALSE,"BOILER";"boiler_3",#N/A,FALSE,"BOILER";"results",#N/A,FALSE,"BOILER"}</definedName>
    <definedName name="wrn.Hardcopy." localSheetId="20" hidden="1">{"Portrait",#N/A,FALSE,"BOILER";"boiler_1",#N/A,FALSE,"BOILER";"boiler_2",#N/A,FALSE,"BOILER";"boiler_3",#N/A,FALSE,"BOILER";"results",#N/A,FALSE,"BOILER"}</definedName>
    <definedName name="wrn.Hardcopy." localSheetId="28" hidden="1">{"Portrait",#N/A,FALSE,"BOILER";"boiler_1",#N/A,FALSE,"BOILER";"boiler_2",#N/A,FALSE,"BOILER";"boiler_3",#N/A,FALSE,"BOILER";"results",#N/A,FALSE,"BOILER"}</definedName>
    <definedName name="wrn.Hardcopy." localSheetId="48" hidden="1">{"Portrait",#N/A,FALSE,"BOILER";"boiler_1",#N/A,FALSE,"BOILER";"boiler_2",#N/A,FALSE,"BOILER";"boiler_3",#N/A,FALSE,"BOILER";"results",#N/A,FALSE,"BOILER"}</definedName>
    <definedName name="wrn.Hardcopy." localSheetId="46" hidden="1">{"Portrait",#N/A,FALSE,"BOILER";"boiler_1",#N/A,FALSE,"BOILER";"boiler_2",#N/A,FALSE,"BOILER";"boiler_3",#N/A,FALSE,"BOILER";"results",#N/A,FALSE,"BOILER"}</definedName>
    <definedName name="wrn.Hardcopy." localSheetId="47" hidden="1">{"Portrait",#N/A,FALSE,"BOILER";"boiler_1",#N/A,FALSE,"BOILER";"boiler_2",#N/A,FALSE,"BOILER";"boiler_3",#N/A,FALSE,"BOILER";"results",#N/A,FALSE,"BOILER"}</definedName>
    <definedName name="wrn.Hardcopy." localSheetId="77" hidden="1">{"Portrait",#N/A,FALSE,"BOILER";"boiler_1",#N/A,FALSE,"BOILER";"boiler_2",#N/A,FALSE,"BOILER";"boiler_3",#N/A,FALSE,"BOILER";"results",#N/A,FALSE,"BOILER"}</definedName>
    <definedName name="wrn.Hardcopy." localSheetId="76" hidden="1">{"Portrait",#N/A,FALSE,"BOILER";"boiler_1",#N/A,FALSE,"BOILER";"boiler_2",#N/A,FALSE,"BOILER";"boiler_3",#N/A,FALSE,"BOILER";"results",#N/A,FALSE,"BOILER"}</definedName>
    <definedName name="wrn.Hardcopy." localSheetId="75" hidden="1">{"Portrait",#N/A,FALSE,"BOILER";"boiler_1",#N/A,FALSE,"BOILER";"boiler_2",#N/A,FALSE,"BOILER";"boiler_3",#N/A,FALSE,"BOILER";"results",#N/A,FALSE,"BOILER"}</definedName>
    <definedName name="wrn.Hardcopy." localSheetId="19" hidden="1">{"Portrait",#N/A,FALSE,"BOILER";"boiler_1",#N/A,FALSE,"BOILER";"boiler_2",#N/A,FALSE,"BOILER";"boiler_3",#N/A,FALSE,"BOILER";"results",#N/A,FALSE,"BOILER"}</definedName>
    <definedName name="wrn.Hardcopy." localSheetId="68" hidden="1">{"Portrait",#N/A,FALSE,"BOILER";"boiler_1",#N/A,FALSE,"BOILER";"boiler_2",#N/A,FALSE,"BOILER";"boiler_3",#N/A,FALSE,"BOILER";"results",#N/A,FALSE,"BOILER"}</definedName>
    <definedName name="wrn.Hardcopy." localSheetId="69" hidden="1">{"Portrait",#N/A,FALSE,"BOILER";"boiler_1",#N/A,FALSE,"BOILER";"boiler_2",#N/A,FALSE,"BOILER";"boiler_3",#N/A,FALSE,"BOILER";"results",#N/A,FALSE,"BOILER"}</definedName>
    <definedName name="wrn.Hardcopy." localSheetId="70" hidden="1">{"Portrait",#N/A,FALSE,"BOILER";"boiler_1",#N/A,FALSE,"BOILER";"boiler_2",#N/A,FALSE,"BOILER";"boiler_3",#N/A,FALSE,"BOILER";"results",#N/A,FALSE,"BOILER"}</definedName>
    <definedName name="wrn.Hardcopy." localSheetId="88" hidden="1">{"Portrait",#N/A,FALSE,"BOILER";"boiler_1",#N/A,FALSE,"BOILER";"boiler_2",#N/A,FALSE,"BOILER";"boiler_3",#N/A,FALSE,"BOILER";"results",#N/A,FALSE,"BOILER"}</definedName>
    <definedName name="wrn.Hardcopy." localSheetId="25" hidden="1">{"Portrait",#N/A,FALSE,"BOILER";"boiler_1",#N/A,FALSE,"BOILER";"boiler_2",#N/A,FALSE,"BOILER";"boiler_3",#N/A,FALSE,"BOILER";"results",#N/A,FALSE,"BOILER"}</definedName>
    <definedName name="wrn.Hardcopy." localSheetId="73" hidden="1">{"Portrait",#N/A,FALSE,"BOILER";"boiler_1",#N/A,FALSE,"BOILER";"boiler_2",#N/A,FALSE,"BOILER";"boiler_3",#N/A,FALSE,"BOILER";"results",#N/A,FALSE,"BOILER"}</definedName>
    <definedName name="wrn.Hardcopy." localSheetId="74" hidden="1">{"Portrait",#N/A,FALSE,"BOILER";"boiler_1",#N/A,FALSE,"BOILER";"boiler_2",#N/A,FALSE,"BOILER";"boiler_3",#N/A,FALSE,"BOILER";"results",#N/A,FALSE,"BOILER"}</definedName>
    <definedName name="wrn.Hardcopy." localSheetId="27" hidden="1">{"Portrait",#N/A,FALSE,"BOILER";"boiler_1",#N/A,FALSE,"BOILER";"boiler_2",#N/A,FALSE,"BOILER";"boiler_3",#N/A,FALSE,"BOILER";"results",#N/A,FALSE,"BOILER"}</definedName>
    <definedName name="wrn.Hardcopy." localSheetId="23" hidden="1">{"Portrait",#N/A,FALSE,"BOILER";"boiler_1",#N/A,FALSE,"BOILER";"boiler_2",#N/A,FALSE,"BOILER";"boiler_3",#N/A,FALSE,"BOILER";"results",#N/A,FALSE,"BOILER"}</definedName>
    <definedName name="wrn.Hardcopy." localSheetId="65" hidden="1">{"Portrait",#N/A,FALSE,"BOILER";"boiler_1",#N/A,FALSE,"BOILER";"boiler_2",#N/A,FALSE,"BOILER";"boiler_3",#N/A,FALSE,"BOILER";"results",#N/A,FALSE,"BOILER"}</definedName>
    <definedName name="wrn.Hardcopy." localSheetId="63" hidden="1">{"Portrait",#N/A,FALSE,"BOILER";"boiler_1",#N/A,FALSE,"BOILER";"boiler_2",#N/A,FALSE,"BOILER";"boiler_3",#N/A,FALSE,"BOILER";"results",#N/A,FALSE,"BOILER"}</definedName>
    <definedName name="wrn.Hardcopy." localSheetId="64" hidden="1">{"Portrait",#N/A,FALSE,"BOILER";"boiler_1",#N/A,FALSE,"BOILER";"boiler_2",#N/A,FALSE,"BOILER";"boiler_3",#N/A,FALSE,"BOILER";"results",#N/A,FALSE,"BOILER"}</definedName>
    <definedName name="wrn.Hardcopy." localSheetId="26" hidden="1">{"Portrait",#N/A,FALSE,"BOILER";"boiler_1",#N/A,FALSE,"BOILER";"boiler_2",#N/A,FALSE,"BOILER";"boiler_3",#N/A,FALSE,"BOILER";"results",#N/A,FALSE,"BOILER"}</definedName>
    <definedName name="wrn.Hardcopy." localSheetId="71" hidden="1">{"Portrait",#N/A,FALSE,"BOILER";"boiler_1",#N/A,FALSE,"BOILER";"boiler_2",#N/A,FALSE,"BOILER";"boiler_3",#N/A,FALSE,"BOILER";"results",#N/A,FALSE,"BOILER"}</definedName>
    <definedName name="wrn.Hardcopy." localSheetId="72"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29" hidden="1">{"Inputs 1","Base",FALSE,"INPUTS";"Inputs 2","Base",FALSE,"INPUTS";"Inputs 3","Base",FALSE,"INPUTS";"Inputs 4","Base",FALSE,"INPUTS";"Inputs 5","Base",FALSE,"INPUTS"}</definedName>
    <definedName name="wrn.Inputs." localSheetId="66" hidden="1">{"Inputs 1","Base",FALSE,"INPUTS";"Inputs 2","Base",FALSE,"INPUTS";"Inputs 3","Base",FALSE,"INPUTS";"Inputs 4","Base",FALSE,"INPUTS";"Inputs 5","Base",FALSE,"INPUTS"}</definedName>
    <definedName name="wrn.Inputs." localSheetId="67" hidden="1">{"Inputs 1","Base",FALSE,"INPUTS";"Inputs 2","Base",FALSE,"INPUTS";"Inputs 3","Base",FALSE,"INPUTS";"Inputs 4","Base",FALSE,"INPUTS";"Inputs 5","Base",FALSE,"INPUTS"}</definedName>
    <definedName name="wrn.Inputs." localSheetId="79" hidden="1">{"Inputs 1","Base",FALSE,"INPUTS";"Inputs 2","Base",FALSE,"INPUTS";"Inputs 3","Base",FALSE,"INPUTS";"Inputs 4","Base",FALSE,"INPUTS";"Inputs 5","Base",FALSE,"INPUTS"}</definedName>
    <definedName name="wrn.Inputs." localSheetId="36" hidden="1">{"Inputs 1","Base",FALSE,"INPUTS";"Inputs 2","Base",FALSE,"INPUTS";"Inputs 3","Base",FALSE,"INPUTS";"Inputs 4","Base",FALSE,"INPUTS";"Inputs 5","Base",FALSE,"INPUTS"}</definedName>
    <definedName name="wrn.Inputs." localSheetId="37" hidden="1">{"Inputs 1","Base",FALSE,"INPUTS";"Inputs 2","Base",FALSE,"INPUTS";"Inputs 3","Base",FALSE,"INPUTS";"Inputs 4","Base",FALSE,"INPUTS";"Inputs 5","Base",FALSE,"INPUTS"}</definedName>
    <definedName name="wrn.Inputs." localSheetId="40" hidden="1">{"Inputs 1","Base",FALSE,"INPUTS";"Inputs 2","Base",FALSE,"INPUTS";"Inputs 3","Base",FALSE,"INPUTS";"Inputs 4","Base",FALSE,"INPUTS";"Inputs 5","Base",FALSE,"INPUTS"}</definedName>
    <definedName name="wrn.Inputs." localSheetId="35" hidden="1">{"Inputs 1","Base",FALSE,"INPUTS";"Inputs 2","Base",FALSE,"INPUTS";"Inputs 3","Base",FALSE,"INPUTS";"Inputs 4","Base",FALSE,"INPUTS";"Inputs 5","Base",FALSE,"INPUTS"}</definedName>
    <definedName name="wrn.Inputs." localSheetId="39" hidden="1">{"Inputs 1","Base",FALSE,"INPUTS";"Inputs 2","Base",FALSE,"INPUTS";"Inputs 3","Base",FALSE,"INPUTS";"Inputs 4","Base",FALSE,"INPUTS";"Inputs 5","Base",FALSE,"INPUTS"}</definedName>
    <definedName name="wrn.Inputs." localSheetId="21" hidden="1">{"Inputs 1","Base",FALSE,"INPUTS";"Inputs 2","Base",FALSE,"INPUTS";"Inputs 3","Base",FALSE,"INPUTS";"Inputs 4","Base",FALSE,"INPUTS";"Inputs 5","Base",FALSE,"INPUTS"}</definedName>
    <definedName name="wrn.Inputs." localSheetId="20" hidden="1">{"Inputs 1","Base",FALSE,"INPUTS";"Inputs 2","Base",FALSE,"INPUTS";"Inputs 3","Base",FALSE,"INPUTS";"Inputs 4","Base",FALSE,"INPUTS";"Inputs 5","Base",FALSE,"INPUTS"}</definedName>
    <definedName name="wrn.Inputs." localSheetId="28" hidden="1">{"Inputs 1","Base",FALSE,"INPUTS";"Inputs 2","Base",FALSE,"INPUTS";"Inputs 3","Base",FALSE,"INPUTS";"Inputs 4","Base",FALSE,"INPUTS";"Inputs 5","Base",FALSE,"INPUTS"}</definedName>
    <definedName name="wrn.Inputs." localSheetId="48" hidden="1">{"Inputs 1","Base",FALSE,"INPUTS";"Inputs 2","Base",FALSE,"INPUTS";"Inputs 3","Base",FALSE,"INPUTS";"Inputs 4","Base",FALSE,"INPUTS";"Inputs 5","Base",FALSE,"INPUTS"}</definedName>
    <definedName name="wrn.Inputs." localSheetId="46" hidden="1">{"Inputs 1","Base",FALSE,"INPUTS";"Inputs 2","Base",FALSE,"INPUTS";"Inputs 3","Base",FALSE,"INPUTS";"Inputs 4","Base",FALSE,"INPUTS";"Inputs 5","Base",FALSE,"INPUTS"}</definedName>
    <definedName name="wrn.Inputs." localSheetId="47" hidden="1">{"Inputs 1","Base",FALSE,"INPUTS";"Inputs 2","Base",FALSE,"INPUTS";"Inputs 3","Base",FALSE,"INPUTS";"Inputs 4","Base",FALSE,"INPUTS";"Inputs 5","Base",FALSE,"INPUTS"}</definedName>
    <definedName name="wrn.Inputs." localSheetId="77" hidden="1">{"Inputs 1","Base",FALSE,"INPUTS";"Inputs 2","Base",FALSE,"INPUTS";"Inputs 3","Base",FALSE,"INPUTS";"Inputs 4","Base",FALSE,"INPUTS";"Inputs 5","Base",FALSE,"INPUTS"}</definedName>
    <definedName name="wrn.Inputs." localSheetId="76" hidden="1">{"Inputs 1","Base",FALSE,"INPUTS";"Inputs 2","Base",FALSE,"INPUTS";"Inputs 3","Base",FALSE,"INPUTS";"Inputs 4","Base",FALSE,"INPUTS";"Inputs 5","Base",FALSE,"INPUTS"}</definedName>
    <definedName name="wrn.Inputs." localSheetId="75" hidden="1">{"Inputs 1","Base",FALSE,"INPUTS";"Inputs 2","Base",FALSE,"INPUTS";"Inputs 3","Base",FALSE,"INPUTS";"Inputs 4","Base",FALSE,"INPUTS";"Inputs 5","Base",FALSE,"INPUTS"}</definedName>
    <definedName name="wrn.Inputs." localSheetId="19" hidden="1">{"Inputs 1","Base",FALSE,"INPUTS";"Inputs 2","Base",FALSE,"INPUTS";"Inputs 3","Base",FALSE,"INPUTS";"Inputs 4","Base",FALSE,"INPUTS";"Inputs 5","Base",FALSE,"INPUTS"}</definedName>
    <definedName name="wrn.Inputs." localSheetId="68" hidden="1">{"Inputs 1","Base",FALSE,"INPUTS";"Inputs 2","Base",FALSE,"INPUTS";"Inputs 3","Base",FALSE,"INPUTS";"Inputs 4","Base",FALSE,"INPUTS";"Inputs 5","Base",FALSE,"INPUTS"}</definedName>
    <definedName name="wrn.Inputs." localSheetId="69" hidden="1">{"Inputs 1","Base",FALSE,"INPUTS";"Inputs 2","Base",FALSE,"INPUTS";"Inputs 3","Base",FALSE,"INPUTS";"Inputs 4","Base",FALSE,"INPUTS";"Inputs 5","Base",FALSE,"INPUTS"}</definedName>
    <definedName name="wrn.Inputs." localSheetId="70" hidden="1">{"Inputs 1","Base",FALSE,"INPUTS";"Inputs 2","Base",FALSE,"INPUTS";"Inputs 3","Base",FALSE,"INPUTS";"Inputs 4","Base",FALSE,"INPUTS";"Inputs 5","Base",FALSE,"INPUTS"}</definedName>
    <definedName name="wrn.Inputs." localSheetId="88" hidden="1">{"Inputs 1","Base",FALSE,"INPUTS";"Inputs 2","Base",FALSE,"INPUTS";"Inputs 3","Base",FALSE,"INPUTS";"Inputs 4","Base",FALSE,"INPUTS";"Inputs 5","Base",FALSE,"INPUTS"}</definedName>
    <definedName name="wrn.Inputs." localSheetId="25" hidden="1">{"Inputs 1","Base",FALSE,"INPUTS";"Inputs 2","Base",FALSE,"INPUTS";"Inputs 3","Base",FALSE,"INPUTS";"Inputs 4","Base",FALSE,"INPUTS";"Inputs 5","Base",FALSE,"INPUTS"}</definedName>
    <definedName name="wrn.Inputs." localSheetId="73" hidden="1">{"Inputs 1","Base",FALSE,"INPUTS";"Inputs 2","Base",FALSE,"INPUTS";"Inputs 3","Base",FALSE,"INPUTS";"Inputs 4","Base",FALSE,"INPUTS";"Inputs 5","Base",FALSE,"INPUTS"}</definedName>
    <definedName name="wrn.Inputs." localSheetId="74" hidden="1">{"Inputs 1","Base",FALSE,"INPUTS";"Inputs 2","Base",FALSE,"INPUTS";"Inputs 3","Base",FALSE,"INPUTS";"Inputs 4","Base",FALSE,"INPUTS";"Inputs 5","Base",FALSE,"INPUTS"}</definedName>
    <definedName name="wrn.Inputs." localSheetId="27" hidden="1">{"Inputs 1","Base",FALSE,"INPUTS";"Inputs 2","Base",FALSE,"INPUTS";"Inputs 3","Base",FALSE,"INPUTS";"Inputs 4","Base",FALSE,"INPUTS";"Inputs 5","Base",FALSE,"INPUTS"}</definedName>
    <definedName name="wrn.Inputs." localSheetId="23" hidden="1">{"Inputs 1","Base",FALSE,"INPUTS";"Inputs 2","Base",FALSE,"INPUTS";"Inputs 3","Base",FALSE,"INPUTS";"Inputs 4","Base",FALSE,"INPUTS";"Inputs 5","Base",FALSE,"INPUTS"}</definedName>
    <definedName name="wrn.Inputs." localSheetId="65" hidden="1">{"Inputs 1","Base",FALSE,"INPUTS";"Inputs 2","Base",FALSE,"INPUTS";"Inputs 3","Base",FALSE,"INPUTS";"Inputs 4","Base",FALSE,"INPUTS";"Inputs 5","Base",FALSE,"INPUTS"}</definedName>
    <definedName name="wrn.Inputs." localSheetId="63" hidden="1">{"Inputs 1","Base",FALSE,"INPUTS";"Inputs 2","Base",FALSE,"INPUTS";"Inputs 3","Base",FALSE,"INPUTS";"Inputs 4","Base",FALSE,"INPUTS";"Inputs 5","Base",FALSE,"INPUTS"}</definedName>
    <definedName name="wrn.Inputs." localSheetId="64" hidden="1">{"Inputs 1","Base",FALSE,"INPUTS";"Inputs 2","Base",FALSE,"INPUTS";"Inputs 3","Base",FALSE,"INPUTS";"Inputs 4","Base",FALSE,"INPUTS";"Inputs 5","Base",FALSE,"INPUTS"}</definedName>
    <definedName name="wrn.Inputs." localSheetId="26" hidden="1">{"Inputs 1","Base",FALSE,"INPUTS";"Inputs 2","Base",FALSE,"INPUTS";"Inputs 3","Base",FALSE,"INPUTS";"Inputs 4","Base",FALSE,"INPUTS";"Inputs 5","Base",FALSE,"INPUTS"}</definedName>
    <definedName name="wrn.Inputs." localSheetId="71" hidden="1">{"Inputs 1","Base",FALSE,"INPUTS";"Inputs 2","Base",FALSE,"INPUTS";"Inputs 3","Base",FALSE,"INPUTS";"Inputs 4","Base",FALSE,"INPUTS";"Inputs 5","Base",FALSE,"INPUTS"}</definedName>
    <definedName name="wrn.Inputs." localSheetId="72"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ricing._.Case." localSheetId="29" hidden="1">{#N/A,#N/A,TRUE,"RESULTS";#N/A,#N/A,TRUE,"REV REQUIRE";#N/A,#N/A,TRUE,"RATEBASE";#N/A,#N/A,TRUE,"LEVELIZED"}</definedName>
    <definedName name="wrn.Pricing._.Case." localSheetId="66" hidden="1">{#N/A,#N/A,TRUE,"RESULTS";#N/A,#N/A,TRUE,"REV REQUIRE";#N/A,#N/A,TRUE,"RATEBASE";#N/A,#N/A,TRUE,"LEVELIZED"}</definedName>
    <definedName name="wrn.Pricing._.Case." localSheetId="67" hidden="1">{#N/A,#N/A,TRUE,"RESULTS";#N/A,#N/A,TRUE,"REV REQUIRE";#N/A,#N/A,TRUE,"RATEBASE";#N/A,#N/A,TRUE,"LEVELIZED"}</definedName>
    <definedName name="wrn.Pricing._.Case." localSheetId="79" hidden="1">{#N/A,#N/A,TRUE,"RESULTS";#N/A,#N/A,TRUE,"REV REQUIRE";#N/A,#N/A,TRUE,"RATEBASE";#N/A,#N/A,TRUE,"LEVELIZED"}</definedName>
    <definedName name="wrn.Pricing._.Case." localSheetId="36" hidden="1">{#N/A,#N/A,TRUE,"RESULTS";#N/A,#N/A,TRUE,"REV REQUIRE";#N/A,#N/A,TRUE,"RATEBASE";#N/A,#N/A,TRUE,"LEVELIZED"}</definedName>
    <definedName name="wrn.Pricing._.Case." localSheetId="37" hidden="1">{#N/A,#N/A,TRUE,"RESULTS";#N/A,#N/A,TRUE,"REV REQUIRE";#N/A,#N/A,TRUE,"RATEBASE";#N/A,#N/A,TRUE,"LEVELIZED"}</definedName>
    <definedName name="wrn.Pricing._.Case." localSheetId="40" hidden="1">{#N/A,#N/A,TRUE,"RESULTS";#N/A,#N/A,TRUE,"REV REQUIRE";#N/A,#N/A,TRUE,"RATEBASE";#N/A,#N/A,TRUE,"LEVELIZED"}</definedName>
    <definedName name="wrn.Pricing._.Case." localSheetId="35" hidden="1">{#N/A,#N/A,TRUE,"RESULTS";#N/A,#N/A,TRUE,"REV REQUIRE";#N/A,#N/A,TRUE,"RATEBASE";#N/A,#N/A,TRUE,"LEVELIZED"}</definedName>
    <definedName name="wrn.Pricing._.Case." localSheetId="39" hidden="1">{#N/A,#N/A,TRUE,"RESULTS";#N/A,#N/A,TRUE,"REV REQUIRE";#N/A,#N/A,TRUE,"RATEBASE";#N/A,#N/A,TRUE,"LEVELIZED"}</definedName>
    <definedName name="wrn.Pricing._.Case." localSheetId="21" hidden="1">{#N/A,#N/A,TRUE,"RESULTS";#N/A,#N/A,TRUE,"REV REQUIRE";#N/A,#N/A,TRUE,"RATEBASE";#N/A,#N/A,TRUE,"LEVELIZED"}</definedName>
    <definedName name="wrn.Pricing._.Case." localSheetId="20" hidden="1">{#N/A,#N/A,TRUE,"RESULTS";#N/A,#N/A,TRUE,"REV REQUIRE";#N/A,#N/A,TRUE,"RATEBASE";#N/A,#N/A,TRUE,"LEVELIZED"}</definedName>
    <definedName name="wrn.Pricing._.Case." localSheetId="28" hidden="1">{#N/A,#N/A,TRUE,"RESULTS";#N/A,#N/A,TRUE,"REV REQUIRE";#N/A,#N/A,TRUE,"RATEBASE";#N/A,#N/A,TRUE,"LEVELIZED"}</definedName>
    <definedName name="wrn.Pricing._.Case." localSheetId="48" hidden="1">{#N/A,#N/A,TRUE,"RESULTS";#N/A,#N/A,TRUE,"REV REQUIRE";#N/A,#N/A,TRUE,"RATEBASE";#N/A,#N/A,TRUE,"LEVELIZED"}</definedName>
    <definedName name="wrn.Pricing._.Case." localSheetId="46" hidden="1">{#N/A,#N/A,TRUE,"RESULTS";#N/A,#N/A,TRUE,"REV REQUIRE";#N/A,#N/A,TRUE,"RATEBASE";#N/A,#N/A,TRUE,"LEVELIZED"}</definedName>
    <definedName name="wrn.Pricing._.Case." localSheetId="47" hidden="1">{#N/A,#N/A,TRUE,"RESULTS";#N/A,#N/A,TRUE,"REV REQUIRE";#N/A,#N/A,TRUE,"RATEBASE";#N/A,#N/A,TRUE,"LEVELIZED"}</definedName>
    <definedName name="wrn.Pricing._.Case." localSheetId="77" hidden="1">{#N/A,#N/A,TRUE,"RESULTS";#N/A,#N/A,TRUE,"REV REQUIRE";#N/A,#N/A,TRUE,"RATEBASE";#N/A,#N/A,TRUE,"LEVELIZED"}</definedName>
    <definedName name="wrn.Pricing._.Case." localSheetId="76" hidden="1">{#N/A,#N/A,TRUE,"RESULTS";#N/A,#N/A,TRUE,"REV REQUIRE";#N/A,#N/A,TRUE,"RATEBASE";#N/A,#N/A,TRUE,"LEVELIZED"}</definedName>
    <definedName name="wrn.Pricing._.Case." localSheetId="75" hidden="1">{#N/A,#N/A,TRUE,"RESULTS";#N/A,#N/A,TRUE,"REV REQUIRE";#N/A,#N/A,TRUE,"RATEBASE";#N/A,#N/A,TRUE,"LEVELIZED"}</definedName>
    <definedName name="wrn.Pricing._.Case." localSheetId="19" hidden="1">{#N/A,#N/A,TRUE,"RESULTS";#N/A,#N/A,TRUE,"REV REQUIRE";#N/A,#N/A,TRUE,"RATEBASE";#N/A,#N/A,TRUE,"LEVELIZED"}</definedName>
    <definedName name="wrn.Pricing._.Case." localSheetId="68" hidden="1">{#N/A,#N/A,TRUE,"RESULTS";#N/A,#N/A,TRUE,"REV REQUIRE";#N/A,#N/A,TRUE,"RATEBASE";#N/A,#N/A,TRUE,"LEVELIZED"}</definedName>
    <definedName name="wrn.Pricing._.Case." localSheetId="69" hidden="1">{#N/A,#N/A,TRUE,"RESULTS";#N/A,#N/A,TRUE,"REV REQUIRE";#N/A,#N/A,TRUE,"RATEBASE";#N/A,#N/A,TRUE,"LEVELIZED"}</definedName>
    <definedName name="wrn.Pricing._.Case." localSheetId="70" hidden="1">{#N/A,#N/A,TRUE,"RESULTS";#N/A,#N/A,TRUE,"REV REQUIRE";#N/A,#N/A,TRUE,"RATEBASE";#N/A,#N/A,TRUE,"LEVELIZED"}</definedName>
    <definedName name="wrn.Pricing._.Case." localSheetId="88" hidden="1">{#N/A,#N/A,TRUE,"RESULTS";#N/A,#N/A,TRUE,"REV REQUIRE";#N/A,#N/A,TRUE,"RATEBASE";#N/A,#N/A,TRUE,"LEVELIZED"}</definedName>
    <definedName name="wrn.Pricing._.Case." localSheetId="25" hidden="1">{#N/A,#N/A,TRUE,"RESULTS";#N/A,#N/A,TRUE,"REV REQUIRE";#N/A,#N/A,TRUE,"RATEBASE";#N/A,#N/A,TRUE,"LEVELIZED"}</definedName>
    <definedName name="wrn.Pricing._.Case." localSheetId="73" hidden="1">{#N/A,#N/A,TRUE,"RESULTS";#N/A,#N/A,TRUE,"REV REQUIRE";#N/A,#N/A,TRUE,"RATEBASE";#N/A,#N/A,TRUE,"LEVELIZED"}</definedName>
    <definedName name="wrn.Pricing._.Case." localSheetId="74" hidden="1">{#N/A,#N/A,TRUE,"RESULTS";#N/A,#N/A,TRUE,"REV REQUIRE";#N/A,#N/A,TRUE,"RATEBASE";#N/A,#N/A,TRUE,"LEVELIZED"}</definedName>
    <definedName name="wrn.Pricing._.Case." localSheetId="27" hidden="1">{#N/A,#N/A,TRUE,"RESULTS";#N/A,#N/A,TRUE,"REV REQUIRE";#N/A,#N/A,TRUE,"RATEBASE";#N/A,#N/A,TRUE,"LEVELIZED"}</definedName>
    <definedName name="wrn.Pricing._.Case." localSheetId="23" hidden="1">{#N/A,#N/A,TRUE,"RESULTS";#N/A,#N/A,TRUE,"REV REQUIRE";#N/A,#N/A,TRUE,"RATEBASE";#N/A,#N/A,TRUE,"LEVELIZED"}</definedName>
    <definedName name="wrn.Pricing._.Case." localSheetId="65" hidden="1">{#N/A,#N/A,TRUE,"RESULTS";#N/A,#N/A,TRUE,"REV REQUIRE";#N/A,#N/A,TRUE,"RATEBASE";#N/A,#N/A,TRUE,"LEVELIZED"}</definedName>
    <definedName name="wrn.Pricing._.Case." localSheetId="63" hidden="1">{#N/A,#N/A,TRUE,"RESULTS";#N/A,#N/A,TRUE,"REV REQUIRE";#N/A,#N/A,TRUE,"RATEBASE";#N/A,#N/A,TRUE,"LEVELIZED"}</definedName>
    <definedName name="wrn.Pricing._.Case." localSheetId="64" hidden="1">{#N/A,#N/A,TRUE,"RESULTS";#N/A,#N/A,TRUE,"REV REQUIRE";#N/A,#N/A,TRUE,"RATEBASE";#N/A,#N/A,TRUE,"LEVELIZED"}</definedName>
    <definedName name="wrn.Pricing._.Case." localSheetId="26" hidden="1">{#N/A,#N/A,TRUE,"RESULTS";#N/A,#N/A,TRUE,"REV REQUIRE";#N/A,#N/A,TRUE,"RATEBASE";#N/A,#N/A,TRUE,"LEVELIZED"}</definedName>
    <definedName name="wrn.Pricing._.Case." localSheetId="71" hidden="1">{#N/A,#N/A,TRUE,"RESULTS";#N/A,#N/A,TRUE,"REV REQUIRE";#N/A,#N/A,TRUE,"RATEBASE";#N/A,#N/A,TRUE,"LEVELIZED"}</definedName>
    <definedName name="wrn.Pricing._.Case." localSheetId="72" hidden="1">{#N/A,#N/A,TRUE,"RESULTS";#N/A,#N/A,TRUE,"REV REQUIRE";#N/A,#N/A,TRUE,"RATEBASE";#N/A,#N/A,TRUE,"LEVELIZED"}</definedName>
    <definedName name="wrn.Pricing._.Case." hidden="1">{#N/A,#N/A,TRUE,"RESULTS";#N/A,#N/A,TRUE,"REV REQUIRE";#N/A,#N/A,TRUE,"RATEBASE";#N/A,#N/A,TRUE,"LEVELIZED"}</definedName>
    <definedName name="wrn.pricing2._.case." localSheetId="29" hidden="1">{#N/A,#N/A,TRUE,"RESULTS";#N/A,#N/A,TRUE,"REV REQUIRE";#N/A,#N/A,TRUE,"RATEBASE";#N/A,#N/A,TRUE,"LEVELIZED"}</definedName>
    <definedName name="wrn.pricing2._.case." localSheetId="66" hidden="1">{#N/A,#N/A,TRUE,"RESULTS";#N/A,#N/A,TRUE,"REV REQUIRE";#N/A,#N/A,TRUE,"RATEBASE";#N/A,#N/A,TRUE,"LEVELIZED"}</definedName>
    <definedName name="wrn.pricing2._.case." localSheetId="67" hidden="1">{#N/A,#N/A,TRUE,"RESULTS";#N/A,#N/A,TRUE,"REV REQUIRE";#N/A,#N/A,TRUE,"RATEBASE";#N/A,#N/A,TRUE,"LEVELIZED"}</definedName>
    <definedName name="wrn.pricing2._.case." localSheetId="79" hidden="1">{#N/A,#N/A,TRUE,"RESULTS";#N/A,#N/A,TRUE,"REV REQUIRE";#N/A,#N/A,TRUE,"RATEBASE";#N/A,#N/A,TRUE,"LEVELIZED"}</definedName>
    <definedName name="wrn.pricing2._.case." localSheetId="36" hidden="1">{#N/A,#N/A,TRUE,"RESULTS";#N/A,#N/A,TRUE,"REV REQUIRE";#N/A,#N/A,TRUE,"RATEBASE";#N/A,#N/A,TRUE,"LEVELIZED"}</definedName>
    <definedName name="wrn.pricing2._.case." localSheetId="37" hidden="1">{#N/A,#N/A,TRUE,"RESULTS";#N/A,#N/A,TRUE,"REV REQUIRE";#N/A,#N/A,TRUE,"RATEBASE";#N/A,#N/A,TRUE,"LEVELIZED"}</definedName>
    <definedName name="wrn.pricing2._.case." localSheetId="40" hidden="1">{#N/A,#N/A,TRUE,"RESULTS";#N/A,#N/A,TRUE,"REV REQUIRE";#N/A,#N/A,TRUE,"RATEBASE";#N/A,#N/A,TRUE,"LEVELIZED"}</definedName>
    <definedName name="wrn.pricing2._.case." localSheetId="35" hidden="1">{#N/A,#N/A,TRUE,"RESULTS";#N/A,#N/A,TRUE,"REV REQUIRE";#N/A,#N/A,TRUE,"RATEBASE";#N/A,#N/A,TRUE,"LEVELIZED"}</definedName>
    <definedName name="wrn.pricing2._.case." localSheetId="39" hidden="1">{#N/A,#N/A,TRUE,"RESULTS";#N/A,#N/A,TRUE,"REV REQUIRE";#N/A,#N/A,TRUE,"RATEBASE";#N/A,#N/A,TRUE,"LEVELIZED"}</definedName>
    <definedName name="wrn.pricing2._.case." localSheetId="21" hidden="1">{#N/A,#N/A,TRUE,"RESULTS";#N/A,#N/A,TRUE,"REV REQUIRE";#N/A,#N/A,TRUE,"RATEBASE";#N/A,#N/A,TRUE,"LEVELIZED"}</definedName>
    <definedName name="wrn.pricing2._.case." localSheetId="20" hidden="1">{#N/A,#N/A,TRUE,"RESULTS";#N/A,#N/A,TRUE,"REV REQUIRE";#N/A,#N/A,TRUE,"RATEBASE";#N/A,#N/A,TRUE,"LEVELIZED"}</definedName>
    <definedName name="wrn.pricing2._.case." localSheetId="28" hidden="1">{#N/A,#N/A,TRUE,"RESULTS";#N/A,#N/A,TRUE,"REV REQUIRE";#N/A,#N/A,TRUE,"RATEBASE";#N/A,#N/A,TRUE,"LEVELIZED"}</definedName>
    <definedName name="wrn.pricing2._.case." localSheetId="48" hidden="1">{#N/A,#N/A,TRUE,"RESULTS";#N/A,#N/A,TRUE,"REV REQUIRE";#N/A,#N/A,TRUE,"RATEBASE";#N/A,#N/A,TRUE,"LEVELIZED"}</definedName>
    <definedName name="wrn.pricing2._.case." localSheetId="46" hidden="1">{#N/A,#N/A,TRUE,"RESULTS";#N/A,#N/A,TRUE,"REV REQUIRE";#N/A,#N/A,TRUE,"RATEBASE";#N/A,#N/A,TRUE,"LEVELIZED"}</definedName>
    <definedName name="wrn.pricing2._.case." localSheetId="47" hidden="1">{#N/A,#N/A,TRUE,"RESULTS";#N/A,#N/A,TRUE,"REV REQUIRE";#N/A,#N/A,TRUE,"RATEBASE";#N/A,#N/A,TRUE,"LEVELIZED"}</definedName>
    <definedName name="wrn.pricing2._.case." localSheetId="77" hidden="1">{#N/A,#N/A,TRUE,"RESULTS";#N/A,#N/A,TRUE,"REV REQUIRE";#N/A,#N/A,TRUE,"RATEBASE";#N/A,#N/A,TRUE,"LEVELIZED"}</definedName>
    <definedName name="wrn.pricing2._.case." localSheetId="76" hidden="1">{#N/A,#N/A,TRUE,"RESULTS";#N/A,#N/A,TRUE,"REV REQUIRE";#N/A,#N/A,TRUE,"RATEBASE";#N/A,#N/A,TRUE,"LEVELIZED"}</definedName>
    <definedName name="wrn.pricing2._.case." localSheetId="75" hidden="1">{#N/A,#N/A,TRUE,"RESULTS";#N/A,#N/A,TRUE,"REV REQUIRE";#N/A,#N/A,TRUE,"RATEBASE";#N/A,#N/A,TRUE,"LEVELIZED"}</definedName>
    <definedName name="wrn.pricing2._.case." localSheetId="19" hidden="1">{#N/A,#N/A,TRUE,"RESULTS";#N/A,#N/A,TRUE,"REV REQUIRE";#N/A,#N/A,TRUE,"RATEBASE";#N/A,#N/A,TRUE,"LEVELIZED"}</definedName>
    <definedName name="wrn.pricing2._.case." localSheetId="68" hidden="1">{#N/A,#N/A,TRUE,"RESULTS";#N/A,#N/A,TRUE,"REV REQUIRE";#N/A,#N/A,TRUE,"RATEBASE";#N/A,#N/A,TRUE,"LEVELIZED"}</definedName>
    <definedName name="wrn.pricing2._.case." localSheetId="69" hidden="1">{#N/A,#N/A,TRUE,"RESULTS";#N/A,#N/A,TRUE,"REV REQUIRE";#N/A,#N/A,TRUE,"RATEBASE";#N/A,#N/A,TRUE,"LEVELIZED"}</definedName>
    <definedName name="wrn.pricing2._.case." localSheetId="70" hidden="1">{#N/A,#N/A,TRUE,"RESULTS";#N/A,#N/A,TRUE,"REV REQUIRE";#N/A,#N/A,TRUE,"RATEBASE";#N/A,#N/A,TRUE,"LEVELIZED"}</definedName>
    <definedName name="wrn.pricing2._.case." localSheetId="88" hidden="1">{#N/A,#N/A,TRUE,"RESULTS";#N/A,#N/A,TRUE,"REV REQUIRE";#N/A,#N/A,TRUE,"RATEBASE";#N/A,#N/A,TRUE,"LEVELIZED"}</definedName>
    <definedName name="wrn.pricing2._.case." localSheetId="25" hidden="1">{#N/A,#N/A,TRUE,"RESULTS";#N/A,#N/A,TRUE,"REV REQUIRE";#N/A,#N/A,TRUE,"RATEBASE";#N/A,#N/A,TRUE,"LEVELIZED"}</definedName>
    <definedName name="wrn.pricing2._.case." localSheetId="73" hidden="1">{#N/A,#N/A,TRUE,"RESULTS";#N/A,#N/A,TRUE,"REV REQUIRE";#N/A,#N/A,TRUE,"RATEBASE";#N/A,#N/A,TRUE,"LEVELIZED"}</definedName>
    <definedName name="wrn.pricing2._.case." localSheetId="74" hidden="1">{#N/A,#N/A,TRUE,"RESULTS";#N/A,#N/A,TRUE,"REV REQUIRE";#N/A,#N/A,TRUE,"RATEBASE";#N/A,#N/A,TRUE,"LEVELIZED"}</definedName>
    <definedName name="wrn.pricing2._.case." localSheetId="27" hidden="1">{#N/A,#N/A,TRUE,"RESULTS";#N/A,#N/A,TRUE,"REV REQUIRE";#N/A,#N/A,TRUE,"RATEBASE";#N/A,#N/A,TRUE,"LEVELIZED"}</definedName>
    <definedName name="wrn.pricing2._.case." localSheetId="23" hidden="1">{#N/A,#N/A,TRUE,"RESULTS";#N/A,#N/A,TRUE,"REV REQUIRE";#N/A,#N/A,TRUE,"RATEBASE";#N/A,#N/A,TRUE,"LEVELIZED"}</definedName>
    <definedName name="wrn.pricing2._.case." localSheetId="65" hidden="1">{#N/A,#N/A,TRUE,"RESULTS";#N/A,#N/A,TRUE,"REV REQUIRE";#N/A,#N/A,TRUE,"RATEBASE";#N/A,#N/A,TRUE,"LEVELIZED"}</definedName>
    <definedName name="wrn.pricing2._.case." localSheetId="63" hidden="1">{#N/A,#N/A,TRUE,"RESULTS";#N/A,#N/A,TRUE,"REV REQUIRE";#N/A,#N/A,TRUE,"RATEBASE";#N/A,#N/A,TRUE,"LEVELIZED"}</definedName>
    <definedName name="wrn.pricing2._.case." localSheetId="64" hidden="1">{#N/A,#N/A,TRUE,"RESULTS";#N/A,#N/A,TRUE,"REV REQUIRE";#N/A,#N/A,TRUE,"RATEBASE";#N/A,#N/A,TRUE,"LEVELIZED"}</definedName>
    <definedName name="wrn.pricing2._.case." localSheetId="26" hidden="1">{#N/A,#N/A,TRUE,"RESULTS";#N/A,#N/A,TRUE,"REV REQUIRE";#N/A,#N/A,TRUE,"RATEBASE";#N/A,#N/A,TRUE,"LEVELIZED"}</definedName>
    <definedName name="wrn.pricing2._.case." localSheetId="71" hidden="1">{#N/A,#N/A,TRUE,"RESULTS";#N/A,#N/A,TRUE,"REV REQUIRE";#N/A,#N/A,TRUE,"RATEBASE";#N/A,#N/A,TRUE,"LEVELIZED"}</definedName>
    <definedName name="wrn.pricing2._.case." localSheetId="72" hidden="1">{#N/A,#N/A,TRUE,"RESULTS";#N/A,#N/A,TRUE,"REV REQUIRE";#N/A,#N/A,TRUE,"RATEBASE";#N/A,#N/A,TRUE,"LEVELIZED"}</definedName>
    <definedName name="wrn.pricing2._.case." hidden="1">{#N/A,#N/A,TRUE,"RESULTS";#N/A,#N/A,TRUE,"REV REQUIRE";#N/A,#N/A,TRUE,"RATEBASE";#N/A,#N/A,TRUE,"LEVELIZED"}</definedName>
    <definedName name="wrn.print." localSheetId="29" hidden="1">{#N/A,#N/A,FALSE,"Resid CPRIV";#N/A,#N/A,FALSE,"Comer_CPRIVKsum";#N/A,#N/A,FALSE,"General (2)";#N/A,#N/A,FALSE,"Oficial";#N/A,#N/A,FALSE,"Resumen";#N/A,#N/A,FALSE,"Escenarios"}</definedName>
    <definedName name="wrn.print." localSheetId="66" hidden="1">{#N/A,#N/A,FALSE,"Resid CPRIV";#N/A,#N/A,FALSE,"Comer_CPRIVKsum";#N/A,#N/A,FALSE,"General (2)";#N/A,#N/A,FALSE,"Oficial";#N/A,#N/A,FALSE,"Resumen";#N/A,#N/A,FALSE,"Escenarios"}</definedName>
    <definedName name="wrn.print." localSheetId="67" hidden="1">{#N/A,#N/A,FALSE,"Resid CPRIV";#N/A,#N/A,FALSE,"Comer_CPRIVKsum";#N/A,#N/A,FALSE,"General (2)";#N/A,#N/A,FALSE,"Oficial";#N/A,#N/A,FALSE,"Resumen";#N/A,#N/A,FALSE,"Escenarios"}</definedName>
    <definedName name="wrn.print." localSheetId="79" hidden="1">{#N/A,#N/A,FALSE,"Resid CPRIV";#N/A,#N/A,FALSE,"Comer_CPRIVKsum";#N/A,#N/A,FALSE,"General (2)";#N/A,#N/A,FALSE,"Oficial";#N/A,#N/A,FALSE,"Resumen";#N/A,#N/A,FALSE,"Escenarios"}</definedName>
    <definedName name="wrn.print." localSheetId="36" hidden="1">{#N/A,#N/A,FALSE,"Resid CPRIV";#N/A,#N/A,FALSE,"Comer_CPRIVKsum";#N/A,#N/A,FALSE,"General (2)";#N/A,#N/A,FALSE,"Oficial";#N/A,#N/A,FALSE,"Resumen";#N/A,#N/A,FALSE,"Escenarios"}</definedName>
    <definedName name="wrn.print." localSheetId="37" hidden="1">{#N/A,#N/A,FALSE,"Resid CPRIV";#N/A,#N/A,FALSE,"Comer_CPRIVKsum";#N/A,#N/A,FALSE,"General (2)";#N/A,#N/A,FALSE,"Oficial";#N/A,#N/A,FALSE,"Resumen";#N/A,#N/A,FALSE,"Escenarios"}</definedName>
    <definedName name="wrn.print." localSheetId="40" hidden="1">{#N/A,#N/A,FALSE,"Resid CPRIV";#N/A,#N/A,FALSE,"Comer_CPRIVKsum";#N/A,#N/A,FALSE,"General (2)";#N/A,#N/A,FALSE,"Oficial";#N/A,#N/A,FALSE,"Resumen";#N/A,#N/A,FALSE,"Escenarios"}</definedName>
    <definedName name="wrn.print." localSheetId="35" hidden="1">{#N/A,#N/A,FALSE,"Resid CPRIV";#N/A,#N/A,FALSE,"Comer_CPRIVKsum";#N/A,#N/A,FALSE,"General (2)";#N/A,#N/A,FALSE,"Oficial";#N/A,#N/A,FALSE,"Resumen";#N/A,#N/A,FALSE,"Escenarios"}</definedName>
    <definedName name="wrn.print." localSheetId="39" hidden="1">{#N/A,#N/A,FALSE,"Resid CPRIV";#N/A,#N/A,FALSE,"Comer_CPRIVKsum";#N/A,#N/A,FALSE,"General (2)";#N/A,#N/A,FALSE,"Oficial";#N/A,#N/A,FALSE,"Resumen";#N/A,#N/A,FALSE,"Escenarios"}</definedName>
    <definedName name="wrn.print." localSheetId="21" hidden="1">{#N/A,#N/A,FALSE,"Resid CPRIV";#N/A,#N/A,FALSE,"Comer_CPRIVKsum";#N/A,#N/A,FALSE,"General (2)";#N/A,#N/A,FALSE,"Oficial";#N/A,#N/A,FALSE,"Resumen";#N/A,#N/A,FALSE,"Escenarios"}</definedName>
    <definedName name="wrn.print." localSheetId="20" hidden="1">{#N/A,#N/A,FALSE,"Resid CPRIV";#N/A,#N/A,FALSE,"Comer_CPRIVKsum";#N/A,#N/A,FALSE,"General (2)";#N/A,#N/A,FALSE,"Oficial";#N/A,#N/A,FALSE,"Resumen";#N/A,#N/A,FALSE,"Escenarios"}</definedName>
    <definedName name="wrn.print." localSheetId="28" hidden="1">{#N/A,#N/A,FALSE,"Resid CPRIV";#N/A,#N/A,FALSE,"Comer_CPRIVKsum";#N/A,#N/A,FALSE,"General (2)";#N/A,#N/A,FALSE,"Oficial";#N/A,#N/A,FALSE,"Resumen";#N/A,#N/A,FALSE,"Escenarios"}</definedName>
    <definedName name="wrn.print." localSheetId="48" hidden="1">{#N/A,#N/A,FALSE,"Resid CPRIV";#N/A,#N/A,FALSE,"Comer_CPRIVKsum";#N/A,#N/A,FALSE,"General (2)";#N/A,#N/A,FALSE,"Oficial";#N/A,#N/A,FALSE,"Resumen";#N/A,#N/A,FALSE,"Escenarios"}</definedName>
    <definedName name="wrn.print." localSheetId="46" hidden="1">{#N/A,#N/A,FALSE,"Resid CPRIV";#N/A,#N/A,FALSE,"Comer_CPRIVKsum";#N/A,#N/A,FALSE,"General (2)";#N/A,#N/A,FALSE,"Oficial";#N/A,#N/A,FALSE,"Resumen";#N/A,#N/A,FALSE,"Escenarios"}</definedName>
    <definedName name="wrn.print." localSheetId="47" hidden="1">{#N/A,#N/A,FALSE,"Resid CPRIV";#N/A,#N/A,FALSE,"Comer_CPRIVKsum";#N/A,#N/A,FALSE,"General (2)";#N/A,#N/A,FALSE,"Oficial";#N/A,#N/A,FALSE,"Resumen";#N/A,#N/A,FALSE,"Escenarios"}</definedName>
    <definedName name="wrn.print." localSheetId="77" hidden="1">{#N/A,#N/A,FALSE,"Resid CPRIV";#N/A,#N/A,FALSE,"Comer_CPRIVKsum";#N/A,#N/A,FALSE,"General (2)";#N/A,#N/A,FALSE,"Oficial";#N/A,#N/A,FALSE,"Resumen";#N/A,#N/A,FALSE,"Escenarios"}</definedName>
    <definedName name="wrn.print." localSheetId="76" hidden="1">{#N/A,#N/A,FALSE,"Resid CPRIV";#N/A,#N/A,FALSE,"Comer_CPRIVKsum";#N/A,#N/A,FALSE,"General (2)";#N/A,#N/A,FALSE,"Oficial";#N/A,#N/A,FALSE,"Resumen";#N/A,#N/A,FALSE,"Escenarios"}</definedName>
    <definedName name="wrn.print." localSheetId="75" hidden="1">{#N/A,#N/A,FALSE,"Resid CPRIV";#N/A,#N/A,FALSE,"Comer_CPRIVKsum";#N/A,#N/A,FALSE,"General (2)";#N/A,#N/A,FALSE,"Oficial";#N/A,#N/A,FALSE,"Resumen";#N/A,#N/A,FALSE,"Escenarios"}</definedName>
    <definedName name="wrn.print." localSheetId="19" hidden="1">{#N/A,#N/A,FALSE,"Resid CPRIV";#N/A,#N/A,FALSE,"Comer_CPRIVKsum";#N/A,#N/A,FALSE,"General (2)";#N/A,#N/A,FALSE,"Oficial";#N/A,#N/A,FALSE,"Resumen";#N/A,#N/A,FALSE,"Escenarios"}</definedName>
    <definedName name="wrn.print." localSheetId="68" hidden="1">{#N/A,#N/A,FALSE,"Resid CPRIV";#N/A,#N/A,FALSE,"Comer_CPRIVKsum";#N/A,#N/A,FALSE,"General (2)";#N/A,#N/A,FALSE,"Oficial";#N/A,#N/A,FALSE,"Resumen";#N/A,#N/A,FALSE,"Escenarios"}</definedName>
    <definedName name="wrn.print." localSheetId="69" hidden="1">{#N/A,#N/A,FALSE,"Resid CPRIV";#N/A,#N/A,FALSE,"Comer_CPRIVKsum";#N/A,#N/A,FALSE,"General (2)";#N/A,#N/A,FALSE,"Oficial";#N/A,#N/A,FALSE,"Resumen";#N/A,#N/A,FALSE,"Escenarios"}</definedName>
    <definedName name="wrn.print." localSheetId="70" hidden="1">{#N/A,#N/A,FALSE,"Resid CPRIV";#N/A,#N/A,FALSE,"Comer_CPRIVKsum";#N/A,#N/A,FALSE,"General (2)";#N/A,#N/A,FALSE,"Oficial";#N/A,#N/A,FALSE,"Resumen";#N/A,#N/A,FALSE,"Escenarios"}</definedName>
    <definedName name="wrn.print." localSheetId="88" hidden="1">{#N/A,#N/A,FALSE,"Resid CPRIV";#N/A,#N/A,FALSE,"Comer_CPRIVKsum";#N/A,#N/A,FALSE,"General (2)";#N/A,#N/A,FALSE,"Oficial";#N/A,#N/A,FALSE,"Resumen";#N/A,#N/A,FALSE,"Escenarios"}</definedName>
    <definedName name="wrn.print." localSheetId="25" hidden="1">{#N/A,#N/A,FALSE,"Resid CPRIV";#N/A,#N/A,FALSE,"Comer_CPRIVKsum";#N/A,#N/A,FALSE,"General (2)";#N/A,#N/A,FALSE,"Oficial";#N/A,#N/A,FALSE,"Resumen";#N/A,#N/A,FALSE,"Escenarios"}</definedName>
    <definedName name="wrn.print." localSheetId="73" hidden="1">{#N/A,#N/A,FALSE,"Resid CPRIV";#N/A,#N/A,FALSE,"Comer_CPRIVKsum";#N/A,#N/A,FALSE,"General (2)";#N/A,#N/A,FALSE,"Oficial";#N/A,#N/A,FALSE,"Resumen";#N/A,#N/A,FALSE,"Escenarios"}</definedName>
    <definedName name="wrn.print." localSheetId="74" hidden="1">{#N/A,#N/A,FALSE,"Resid CPRIV";#N/A,#N/A,FALSE,"Comer_CPRIVKsum";#N/A,#N/A,FALSE,"General (2)";#N/A,#N/A,FALSE,"Oficial";#N/A,#N/A,FALSE,"Resumen";#N/A,#N/A,FALSE,"Escenarios"}</definedName>
    <definedName name="wrn.print." localSheetId="27" hidden="1">{#N/A,#N/A,FALSE,"Resid CPRIV";#N/A,#N/A,FALSE,"Comer_CPRIVKsum";#N/A,#N/A,FALSE,"General (2)";#N/A,#N/A,FALSE,"Oficial";#N/A,#N/A,FALSE,"Resumen";#N/A,#N/A,FALSE,"Escenarios"}</definedName>
    <definedName name="wrn.print." localSheetId="23" hidden="1">{#N/A,#N/A,FALSE,"Resid CPRIV";#N/A,#N/A,FALSE,"Comer_CPRIVKsum";#N/A,#N/A,FALSE,"General (2)";#N/A,#N/A,FALSE,"Oficial";#N/A,#N/A,FALSE,"Resumen";#N/A,#N/A,FALSE,"Escenarios"}</definedName>
    <definedName name="wrn.print." localSheetId="65" hidden="1">{#N/A,#N/A,FALSE,"Resid CPRIV";#N/A,#N/A,FALSE,"Comer_CPRIVKsum";#N/A,#N/A,FALSE,"General (2)";#N/A,#N/A,FALSE,"Oficial";#N/A,#N/A,FALSE,"Resumen";#N/A,#N/A,FALSE,"Escenarios"}</definedName>
    <definedName name="wrn.print." localSheetId="63" hidden="1">{#N/A,#N/A,FALSE,"Resid CPRIV";#N/A,#N/A,FALSE,"Comer_CPRIVKsum";#N/A,#N/A,FALSE,"General (2)";#N/A,#N/A,FALSE,"Oficial";#N/A,#N/A,FALSE,"Resumen";#N/A,#N/A,FALSE,"Escenarios"}</definedName>
    <definedName name="wrn.print." localSheetId="64" hidden="1">{#N/A,#N/A,FALSE,"Resid CPRIV";#N/A,#N/A,FALSE,"Comer_CPRIVKsum";#N/A,#N/A,FALSE,"General (2)";#N/A,#N/A,FALSE,"Oficial";#N/A,#N/A,FALSE,"Resumen";#N/A,#N/A,FALSE,"Escenarios"}</definedName>
    <definedName name="wrn.print." localSheetId="26" hidden="1">{#N/A,#N/A,FALSE,"Resid CPRIV";#N/A,#N/A,FALSE,"Comer_CPRIVKsum";#N/A,#N/A,FALSE,"General (2)";#N/A,#N/A,FALSE,"Oficial";#N/A,#N/A,FALSE,"Resumen";#N/A,#N/A,FALSE,"Escenarios"}</definedName>
    <definedName name="wrn.print." localSheetId="71" hidden="1">{#N/A,#N/A,FALSE,"Resid CPRIV";#N/A,#N/A,FALSE,"Comer_CPRIVKsum";#N/A,#N/A,FALSE,"General (2)";#N/A,#N/A,FALSE,"Oficial";#N/A,#N/A,FALSE,"Resumen";#N/A,#N/A,FALSE,"Escenarios"}</definedName>
    <definedName name="wrn.print." localSheetId="72"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2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8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2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8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29" hidden="1">{"Valuation",#N/A,TRUE,"Valuation Summary";"Financial Statements",#N/A,TRUE,"Results";"Results",#N/A,TRUE,"Results";"Ratios",#N/A,TRUE,"Results";"P2 Summary",#N/A,TRUE,"Results"}</definedName>
    <definedName name="wrn.Print._.Results._.A4." localSheetId="66" hidden="1">{"Valuation",#N/A,TRUE,"Valuation Summary";"Financial Statements",#N/A,TRUE,"Results";"Results",#N/A,TRUE,"Results";"Ratios",#N/A,TRUE,"Results";"P2 Summary",#N/A,TRUE,"Results"}</definedName>
    <definedName name="wrn.Print._.Results._.A4." localSheetId="67" hidden="1">{"Valuation",#N/A,TRUE,"Valuation Summary";"Financial Statements",#N/A,TRUE,"Results";"Results",#N/A,TRUE,"Results";"Ratios",#N/A,TRUE,"Results";"P2 Summary",#N/A,TRUE,"Results"}</definedName>
    <definedName name="wrn.Print._.Results._.A4." localSheetId="79" hidden="1">{"Valuation",#N/A,TRUE,"Valuation Summary";"Financial Statements",#N/A,TRUE,"Results";"Results",#N/A,TRUE,"Results";"Ratios",#N/A,TRUE,"Results";"P2 Summary",#N/A,TRUE,"Results"}</definedName>
    <definedName name="wrn.Print._.Results._.A4." localSheetId="36" hidden="1">{"Valuation",#N/A,TRUE,"Valuation Summary";"Financial Statements",#N/A,TRUE,"Results";"Results",#N/A,TRUE,"Results";"Ratios",#N/A,TRUE,"Results";"P2 Summary",#N/A,TRUE,"Results"}</definedName>
    <definedName name="wrn.Print._.Results._.A4." localSheetId="37" hidden="1">{"Valuation",#N/A,TRUE,"Valuation Summary";"Financial Statements",#N/A,TRUE,"Results";"Results",#N/A,TRUE,"Results";"Ratios",#N/A,TRUE,"Results";"P2 Summary",#N/A,TRUE,"Results"}</definedName>
    <definedName name="wrn.Print._.Results._.A4." localSheetId="40" hidden="1">{"Valuation",#N/A,TRUE,"Valuation Summary";"Financial Statements",#N/A,TRUE,"Results";"Results",#N/A,TRUE,"Results";"Ratios",#N/A,TRUE,"Results";"P2 Summary",#N/A,TRUE,"Results"}</definedName>
    <definedName name="wrn.Print._.Results._.A4." localSheetId="35" hidden="1">{"Valuation",#N/A,TRUE,"Valuation Summary";"Financial Statements",#N/A,TRUE,"Results";"Results",#N/A,TRUE,"Results";"Ratios",#N/A,TRUE,"Results";"P2 Summary",#N/A,TRUE,"Results"}</definedName>
    <definedName name="wrn.Print._.Results._.A4." localSheetId="39" hidden="1">{"Valuation",#N/A,TRUE,"Valuation Summary";"Financial Statements",#N/A,TRUE,"Results";"Results",#N/A,TRUE,"Results";"Ratios",#N/A,TRUE,"Results";"P2 Summary",#N/A,TRUE,"Results"}</definedName>
    <definedName name="wrn.Print._.Results._.A4." localSheetId="21" hidden="1">{"Valuation",#N/A,TRUE,"Valuation Summary";"Financial Statements",#N/A,TRUE,"Results";"Results",#N/A,TRUE,"Results";"Ratios",#N/A,TRUE,"Results";"P2 Summary",#N/A,TRUE,"Results"}</definedName>
    <definedName name="wrn.Print._.Results._.A4." localSheetId="20" hidden="1">{"Valuation",#N/A,TRUE,"Valuation Summary";"Financial Statements",#N/A,TRUE,"Results";"Results",#N/A,TRUE,"Results";"Ratios",#N/A,TRUE,"Results";"P2 Summary",#N/A,TRUE,"Results"}</definedName>
    <definedName name="wrn.Print._.Results._.A4." localSheetId="28" hidden="1">{"Valuation",#N/A,TRUE,"Valuation Summary";"Financial Statements",#N/A,TRUE,"Results";"Results",#N/A,TRUE,"Results";"Ratios",#N/A,TRUE,"Results";"P2 Summary",#N/A,TRUE,"Results"}</definedName>
    <definedName name="wrn.Print._.Results._.A4." localSheetId="48" hidden="1">{"Valuation",#N/A,TRUE,"Valuation Summary";"Financial Statements",#N/A,TRUE,"Results";"Results",#N/A,TRUE,"Results";"Ratios",#N/A,TRUE,"Results";"P2 Summary",#N/A,TRUE,"Results"}</definedName>
    <definedName name="wrn.Print._.Results._.A4." localSheetId="46" hidden="1">{"Valuation",#N/A,TRUE,"Valuation Summary";"Financial Statements",#N/A,TRUE,"Results";"Results",#N/A,TRUE,"Results";"Ratios",#N/A,TRUE,"Results";"P2 Summary",#N/A,TRUE,"Results"}</definedName>
    <definedName name="wrn.Print._.Results._.A4." localSheetId="47" hidden="1">{"Valuation",#N/A,TRUE,"Valuation Summary";"Financial Statements",#N/A,TRUE,"Results";"Results",#N/A,TRUE,"Results";"Ratios",#N/A,TRUE,"Results";"P2 Summary",#N/A,TRUE,"Results"}</definedName>
    <definedName name="wrn.Print._.Results._.A4." localSheetId="77" hidden="1">{"Valuation",#N/A,TRUE,"Valuation Summary";"Financial Statements",#N/A,TRUE,"Results";"Results",#N/A,TRUE,"Results";"Ratios",#N/A,TRUE,"Results";"P2 Summary",#N/A,TRUE,"Results"}</definedName>
    <definedName name="wrn.Print._.Results._.A4." localSheetId="76" hidden="1">{"Valuation",#N/A,TRUE,"Valuation Summary";"Financial Statements",#N/A,TRUE,"Results";"Results",#N/A,TRUE,"Results";"Ratios",#N/A,TRUE,"Results";"P2 Summary",#N/A,TRUE,"Results"}</definedName>
    <definedName name="wrn.Print._.Results._.A4." localSheetId="75" hidden="1">{"Valuation",#N/A,TRUE,"Valuation Summary";"Financial Statements",#N/A,TRUE,"Results";"Results",#N/A,TRUE,"Results";"Ratios",#N/A,TRUE,"Results";"P2 Summary",#N/A,TRUE,"Results"}</definedName>
    <definedName name="wrn.Print._.Results._.A4." localSheetId="19" hidden="1">{"Valuation",#N/A,TRUE,"Valuation Summary";"Financial Statements",#N/A,TRUE,"Results";"Results",#N/A,TRUE,"Results";"Ratios",#N/A,TRUE,"Results";"P2 Summary",#N/A,TRUE,"Results"}</definedName>
    <definedName name="wrn.Print._.Results._.A4." localSheetId="68" hidden="1">{"Valuation",#N/A,TRUE,"Valuation Summary";"Financial Statements",#N/A,TRUE,"Results";"Results",#N/A,TRUE,"Results";"Ratios",#N/A,TRUE,"Results";"P2 Summary",#N/A,TRUE,"Results"}</definedName>
    <definedName name="wrn.Print._.Results._.A4." localSheetId="69" hidden="1">{"Valuation",#N/A,TRUE,"Valuation Summary";"Financial Statements",#N/A,TRUE,"Results";"Results",#N/A,TRUE,"Results";"Ratios",#N/A,TRUE,"Results";"P2 Summary",#N/A,TRUE,"Results"}</definedName>
    <definedName name="wrn.Print._.Results._.A4." localSheetId="70" hidden="1">{"Valuation",#N/A,TRUE,"Valuation Summary";"Financial Statements",#N/A,TRUE,"Results";"Results",#N/A,TRUE,"Results";"Ratios",#N/A,TRUE,"Results";"P2 Summary",#N/A,TRUE,"Results"}</definedName>
    <definedName name="wrn.Print._.Results._.A4." localSheetId="88" hidden="1">{"Valuation",#N/A,TRUE,"Valuation Summary";"Financial Statements",#N/A,TRUE,"Results";"Results",#N/A,TRUE,"Results";"Ratios",#N/A,TRUE,"Results";"P2 Summary",#N/A,TRUE,"Results"}</definedName>
    <definedName name="wrn.Print._.Results._.A4." localSheetId="25" hidden="1">{"Valuation",#N/A,TRUE,"Valuation Summary";"Financial Statements",#N/A,TRUE,"Results";"Results",#N/A,TRUE,"Results";"Ratios",#N/A,TRUE,"Results";"P2 Summary",#N/A,TRUE,"Results"}</definedName>
    <definedName name="wrn.Print._.Results._.A4." localSheetId="73" hidden="1">{"Valuation",#N/A,TRUE,"Valuation Summary";"Financial Statements",#N/A,TRUE,"Results";"Results",#N/A,TRUE,"Results";"Ratios",#N/A,TRUE,"Results";"P2 Summary",#N/A,TRUE,"Results"}</definedName>
    <definedName name="wrn.Print._.Results._.A4." localSheetId="74" hidden="1">{"Valuation",#N/A,TRUE,"Valuation Summary";"Financial Statements",#N/A,TRUE,"Results";"Results",#N/A,TRUE,"Results";"Ratios",#N/A,TRUE,"Results";"P2 Summary",#N/A,TRUE,"Results"}</definedName>
    <definedName name="wrn.Print._.Results._.A4." localSheetId="27" hidden="1">{"Valuation",#N/A,TRUE,"Valuation Summary";"Financial Statements",#N/A,TRUE,"Results";"Results",#N/A,TRUE,"Results";"Ratios",#N/A,TRUE,"Results";"P2 Summary",#N/A,TRUE,"Results"}</definedName>
    <definedName name="wrn.Print._.Results._.A4." localSheetId="23" hidden="1">{"Valuation",#N/A,TRUE,"Valuation Summary";"Financial Statements",#N/A,TRUE,"Results";"Results",#N/A,TRUE,"Results";"Ratios",#N/A,TRUE,"Results";"P2 Summary",#N/A,TRUE,"Results"}</definedName>
    <definedName name="wrn.Print._.Results._.A4." localSheetId="65" hidden="1">{"Valuation",#N/A,TRUE,"Valuation Summary";"Financial Statements",#N/A,TRUE,"Results";"Results",#N/A,TRUE,"Results";"Ratios",#N/A,TRUE,"Results";"P2 Summary",#N/A,TRUE,"Results"}</definedName>
    <definedName name="wrn.Print._.Results._.A4." localSheetId="63" hidden="1">{"Valuation",#N/A,TRUE,"Valuation Summary";"Financial Statements",#N/A,TRUE,"Results";"Results",#N/A,TRUE,"Results";"Ratios",#N/A,TRUE,"Results";"P2 Summary",#N/A,TRUE,"Results"}</definedName>
    <definedName name="wrn.Print._.Results._.A4." localSheetId="64" hidden="1">{"Valuation",#N/A,TRUE,"Valuation Summary";"Financial Statements",#N/A,TRUE,"Results";"Results",#N/A,TRUE,"Results";"Ratios",#N/A,TRUE,"Results";"P2 Summary",#N/A,TRUE,"Results"}</definedName>
    <definedName name="wrn.Print._.Results._.A4." localSheetId="26" hidden="1">{"Valuation",#N/A,TRUE,"Valuation Summary";"Financial Statements",#N/A,TRUE,"Results";"Results",#N/A,TRUE,"Results";"Ratios",#N/A,TRUE,"Results";"P2 Summary",#N/A,TRUE,"Results"}</definedName>
    <definedName name="wrn.Print._.Results._.A4." localSheetId="71" hidden="1">{"Valuation",#N/A,TRUE,"Valuation Summary";"Financial Statements",#N/A,TRUE,"Results";"Results",#N/A,TRUE,"Results";"Ratios",#N/A,TRUE,"Results";"P2 Summary",#N/A,TRUE,"Results"}</definedName>
    <definedName name="wrn.Print._.Results._.A4." localSheetId="7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29" hidden="1">{"Valuation - Letter",#N/A,TRUE,"Valuation Summary";"Financial Statements - Letter",#N/A,TRUE,"Results";"Results - Letter",#N/A,TRUE,"Results";"Ratios - Letter",#N/A,TRUE,"Results";"P2 Summary - Letter",#N/A,TRUE,"Results"}</definedName>
    <definedName name="wrn.Print._.Results._.Letter." localSheetId="66" hidden="1">{"Valuation - Letter",#N/A,TRUE,"Valuation Summary";"Financial Statements - Letter",#N/A,TRUE,"Results";"Results - Letter",#N/A,TRUE,"Results";"Ratios - Letter",#N/A,TRUE,"Results";"P2 Summary - Letter",#N/A,TRUE,"Results"}</definedName>
    <definedName name="wrn.Print._.Results._.Letter." localSheetId="67" hidden="1">{"Valuation - Letter",#N/A,TRUE,"Valuation Summary";"Financial Statements - Letter",#N/A,TRUE,"Results";"Results - Letter",#N/A,TRUE,"Results";"Ratios - Letter",#N/A,TRUE,"Results";"P2 Summary - Letter",#N/A,TRUE,"Results"}</definedName>
    <definedName name="wrn.Print._.Results._.Letter." localSheetId="79" hidden="1">{"Valuation - Letter",#N/A,TRUE,"Valuation Summary";"Financial Statements - Letter",#N/A,TRUE,"Results";"Results - Letter",#N/A,TRUE,"Results";"Ratios - Letter",#N/A,TRUE,"Results";"P2 Summary - Letter",#N/A,TRUE,"Results"}</definedName>
    <definedName name="wrn.Print._.Results._.Letter." localSheetId="36" hidden="1">{"Valuation - Letter",#N/A,TRUE,"Valuation Summary";"Financial Statements - Letter",#N/A,TRUE,"Results";"Results - Letter",#N/A,TRUE,"Results";"Ratios - Letter",#N/A,TRUE,"Results";"P2 Summary - Letter",#N/A,TRUE,"Results"}</definedName>
    <definedName name="wrn.Print._.Results._.Letter." localSheetId="37" hidden="1">{"Valuation - Letter",#N/A,TRUE,"Valuation Summary";"Financial Statements - Letter",#N/A,TRUE,"Results";"Results - Letter",#N/A,TRUE,"Results";"Ratios - Letter",#N/A,TRUE,"Results";"P2 Summary - Letter",#N/A,TRUE,"Results"}</definedName>
    <definedName name="wrn.Print._.Results._.Letter." localSheetId="40" hidden="1">{"Valuation - Letter",#N/A,TRUE,"Valuation Summary";"Financial Statements - Letter",#N/A,TRUE,"Results";"Results - Letter",#N/A,TRUE,"Results";"Ratios - Letter",#N/A,TRUE,"Results";"P2 Summary - Letter",#N/A,TRUE,"Results"}</definedName>
    <definedName name="wrn.Print._.Results._.Letter." localSheetId="35" hidden="1">{"Valuation - Letter",#N/A,TRUE,"Valuation Summary";"Financial Statements - Letter",#N/A,TRUE,"Results";"Results - Letter",#N/A,TRUE,"Results";"Ratios - Letter",#N/A,TRUE,"Results";"P2 Summary - Letter",#N/A,TRUE,"Results"}</definedName>
    <definedName name="wrn.Print._.Results._.Letter." localSheetId="39" hidden="1">{"Valuation - Letter",#N/A,TRUE,"Valuation Summary";"Financial Statements - Letter",#N/A,TRUE,"Results";"Results - Letter",#N/A,TRUE,"Results";"Ratios - Letter",#N/A,TRUE,"Results";"P2 Summary - Letter",#N/A,TRUE,"Results"}</definedName>
    <definedName name="wrn.Print._.Results._.Letter." localSheetId="21" hidden="1">{"Valuation - Letter",#N/A,TRUE,"Valuation Summary";"Financial Statements - Letter",#N/A,TRUE,"Results";"Results - Letter",#N/A,TRUE,"Results";"Ratios - Letter",#N/A,TRUE,"Results";"P2 Summary - Letter",#N/A,TRUE,"Results"}</definedName>
    <definedName name="wrn.Print._.Results._.Letter." localSheetId="20" hidden="1">{"Valuation - Letter",#N/A,TRUE,"Valuation Summary";"Financial Statements - Letter",#N/A,TRUE,"Results";"Results - Letter",#N/A,TRUE,"Results";"Ratios - Letter",#N/A,TRUE,"Results";"P2 Summary - Letter",#N/A,TRUE,"Results"}</definedName>
    <definedName name="wrn.Print._.Results._.Letter." localSheetId="28" hidden="1">{"Valuation - Letter",#N/A,TRUE,"Valuation Summary";"Financial Statements - Letter",#N/A,TRUE,"Results";"Results - Letter",#N/A,TRUE,"Results";"Ratios - Letter",#N/A,TRUE,"Results";"P2 Summary - Letter",#N/A,TRUE,"Results"}</definedName>
    <definedName name="wrn.Print._.Results._.Letter." localSheetId="48" hidden="1">{"Valuation - Letter",#N/A,TRUE,"Valuation Summary";"Financial Statements - Letter",#N/A,TRUE,"Results";"Results - Letter",#N/A,TRUE,"Results";"Ratios - Letter",#N/A,TRUE,"Results";"P2 Summary - Letter",#N/A,TRUE,"Results"}</definedName>
    <definedName name="wrn.Print._.Results._.Letter." localSheetId="46" hidden="1">{"Valuation - Letter",#N/A,TRUE,"Valuation Summary";"Financial Statements - Letter",#N/A,TRUE,"Results";"Results - Letter",#N/A,TRUE,"Results";"Ratios - Letter",#N/A,TRUE,"Results";"P2 Summary - Letter",#N/A,TRUE,"Results"}</definedName>
    <definedName name="wrn.Print._.Results._.Letter." localSheetId="47" hidden="1">{"Valuation - Letter",#N/A,TRUE,"Valuation Summary";"Financial Statements - Letter",#N/A,TRUE,"Results";"Results - Letter",#N/A,TRUE,"Results";"Ratios - Letter",#N/A,TRUE,"Results";"P2 Summary - Letter",#N/A,TRUE,"Results"}</definedName>
    <definedName name="wrn.Print._.Results._.Letter." localSheetId="77" hidden="1">{"Valuation - Letter",#N/A,TRUE,"Valuation Summary";"Financial Statements - Letter",#N/A,TRUE,"Results";"Results - Letter",#N/A,TRUE,"Results";"Ratios - Letter",#N/A,TRUE,"Results";"P2 Summary - Letter",#N/A,TRUE,"Results"}</definedName>
    <definedName name="wrn.Print._.Results._.Letter." localSheetId="76" hidden="1">{"Valuation - Letter",#N/A,TRUE,"Valuation Summary";"Financial Statements - Letter",#N/A,TRUE,"Results";"Results - Letter",#N/A,TRUE,"Results";"Ratios - Letter",#N/A,TRUE,"Results";"P2 Summary - Letter",#N/A,TRUE,"Results"}</definedName>
    <definedName name="wrn.Print._.Results._.Letter." localSheetId="75" hidden="1">{"Valuation - Letter",#N/A,TRUE,"Valuation Summary";"Financial Statements - Letter",#N/A,TRUE,"Results";"Results - Letter",#N/A,TRUE,"Results";"Ratios - Letter",#N/A,TRUE,"Results";"P2 Summary - Letter",#N/A,TRUE,"Results"}</definedName>
    <definedName name="wrn.Print._.Results._.Letter." localSheetId="19" hidden="1">{"Valuation - Letter",#N/A,TRUE,"Valuation Summary";"Financial Statements - Letter",#N/A,TRUE,"Results";"Results - Letter",#N/A,TRUE,"Results";"Ratios - Letter",#N/A,TRUE,"Results";"P2 Summary - Letter",#N/A,TRUE,"Results"}</definedName>
    <definedName name="wrn.Print._.Results._.Letter." localSheetId="68" hidden="1">{"Valuation - Letter",#N/A,TRUE,"Valuation Summary";"Financial Statements - Letter",#N/A,TRUE,"Results";"Results - Letter",#N/A,TRUE,"Results";"Ratios - Letter",#N/A,TRUE,"Results";"P2 Summary - Letter",#N/A,TRUE,"Results"}</definedName>
    <definedName name="wrn.Print._.Results._.Letter." localSheetId="69" hidden="1">{"Valuation - Letter",#N/A,TRUE,"Valuation Summary";"Financial Statements - Letter",#N/A,TRUE,"Results";"Results - Letter",#N/A,TRUE,"Results";"Ratios - Letter",#N/A,TRUE,"Results";"P2 Summary - Letter",#N/A,TRUE,"Results"}</definedName>
    <definedName name="wrn.Print._.Results._.Letter." localSheetId="70" hidden="1">{"Valuation - Letter",#N/A,TRUE,"Valuation Summary";"Financial Statements - Letter",#N/A,TRUE,"Results";"Results - Letter",#N/A,TRUE,"Results";"Ratios - Letter",#N/A,TRUE,"Results";"P2 Summary - Letter",#N/A,TRUE,"Results"}</definedName>
    <definedName name="wrn.Print._.Results._.Letter." localSheetId="88" hidden="1">{"Valuation - Letter",#N/A,TRUE,"Valuation Summary";"Financial Statements - Letter",#N/A,TRUE,"Results";"Results - Letter",#N/A,TRUE,"Results";"Ratios - Letter",#N/A,TRUE,"Results";"P2 Summary - Letter",#N/A,TRUE,"Results"}</definedName>
    <definedName name="wrn.Print._.Results._.Letter." localSheetId="25" hidden="1">{"Valuation - Letter",#N/A,TRUE,"Valuation Summary";"Financial Statements - Letter",#N/A,TRUE,"Results";"Results - Letter",#N/A,TRUE,"Results";"Ratios - Letter",#N/A,TRUE,"Results";"P2 Summary - Letter",#N/A,TRUE,"Results"}</definedName>
    <definedName name="wrn.Print._.Results._.Letter." localSheetId="73" hidden="1">{"Valuation - Letter",#N/A,TRUE,"Valuation Summary";"Financial Statements - Letter",#N/A,TRUE,"Results";"Results - Letter",#N/A,TRUE,"Results";"Ratios - Letter",#N/A,TRUE,"Results";"P2 Summary - Letter",#N/A,TRUE,"Results"}</definedName>
    <definedName name="wrn.Print._.Results._.Letter." localSheetId="74" hidden="1">{"Valuation - Letter",#N/A,TRUE,"Valuation Summary";"Financial Statements - Letter",#N/A,TRUE,"Results";"Results - Letter",#N/A,TRUE,"Results";"Ratios - Letter",#N/A,TRUE,"Results";"P2 Summary - Letter",#N/A,TRUE,"Results"}</definedName>
    <definedName name="wrn.Print._.Results._.Letter." localSheetId="27" hidden="1">{"Valuation - Letter",#N/A,TRUE,"Valuation Summary";"Financial Statements - Letter",#N/A,TRUE,"Results";"Results - Letter",#N/A,TRUE,"Results";"Ratios - Letter",#N/A,TRUE,"Results";"P2 Summary - Letter",#N/A,TRUE,"Results"}</definedName>
    <definedName name="wrn.Print._.Results._.Letter." localSheetId="23" hidden="1">{"Valuation - Letter",#N/A,TRUE,"Valuation Summary";"Financial Statements - Letter",#N/A,TRUE,"Results";"Results - Letter",#N/A,TRUE,"Results";"Ratios - Letter",#N/A,TRUE,"Results";"P2 Summary - Letter",#N/A,TRUE,"Results"}</definedName>
    <definedName name="wrn.Print._.Results._.Letter." localSheetId="65" hidden="1">{"Valuation - Letter",#N/A,TRUE,"Valuation Summary";"Financial Statements - Letter",#N/A,TRUE,"Results";"Results - Letter",#N/A,TRUE,"Results";"Ratios - Letter",#N/A,TRUE,"Results";"P2 Summary - Letter",#N/A,TRUE,"Results"}</definedName>
    <definedName name="wrn.Print._.Results._.Letter." localSheetId="63" hidden="1">{"Valuation - Letter",#N/A,TRUE,"Valuation Summary";"Financial Statements - Letter",#N/A,TRUE,"Results";"Results - Letter",#N/A,TRUE,"Results";"Ratios - Letter",#N/A,TRUE,"Results";"P2 Summary - Letter",#N/A,TRUE,"Results"}</definedName>
    <definedName name="wrn.Print._.Results._.Letter." localSheetId="64" hidden="1">{"Valuation - Letter",#N/A,TRUE,"Valuation Summary";"Financial Statements - Letter",#N/A,TRUE,"Results";"Results - Letter",#N/A,TRUE,"Results";"Ratios - Letter",#N/A,TRUE,"Results";"P2 Summary - Letter",#N/A,TRUE,"Results"}</definedName>
    <definedName name="wrn.Print._.Results._.Letter." localSheetId="26" hidden="1">{"Valuation - Letter",#N/A,TRUE,"Valuation Summary";"Financial Statements - Letter",#N/A,TRUE,"Results";"Results - Letter",#N/A,TRUE,"Results";"Ratios - Letter",#N/A,TRUE,"Results";"P2 Summary - Letter",#N/A,TRUE,"Results"}</definedName>
    <definedName name="wrn.Print._.Results._.Letter." localSheetId="71" hidden="1">{"Valuation - Letter",#N/A,TRUE,"Valuation Summary";"Financial Statements - Letter",#N/A,TRUE,"Results";"Results - Letter",#N/A,TRUE,"Results";"Ratios - Letter",#N/A,TRUE,"Results";"P2 Summary - Letter",#N/A,TRUE,"Results"}</definedName>
    <definedName name="wrn.Print._.Results._.Letter." localSheetId="7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29" hidden="1">{"Rep 1",#N/A,FALSE,"Reports";"Rep 2",#N/A,FALSE,"Reports";"Rep 3",#N/A,FALSE,"Reports";"Rep 4",#N/A,FALSE,"Reports"}</definedName>
    <definedName name="wrn.Report." localSheetId="66" hidden="1">{"Rep 1",#N/A,FALSE,"Reports";"Rep 2",#N/A,FALSE,"Reports";"Rep 3",#N/A,FALSE,"Reports";"Rep 4",#N/A,FALSE,"Reports"}</definedName>
    <definedName name="wrn.Report." localSheetId="67" hidden="1">{"Rep 1",#N/A,FALSE,"Reports";"Rep 2",#N/A,FALSE,"Reports";"Rep 3",#N/A,FALSE,"Reports";"Rep 4",#N/A,FALSE,"Reports"}</definedName>
    <definedName name="wrn.Report." localSheetId="79" hidden="1">{"Rep 1",#N/A,FALSE,"Reports";"Rep 2",#N/A,FALSE,"Reports";"Rep 3",#N/A,FALSE,"Reports";"Rep 4",#N/A,FALSE,"Reports"}</definedName>
    <definedName name="wrn.Report." localSheetId="36" hidden="1">{"Rep 1",#N/A,FALSE,"Reports";"Rep 2",#N/A,FALSE,"Reports";"Rep 3",#N/A,FALSE,"Reports";"Rep 4",#N/A,FALSE,"Reports"}</definedName>
    <definedName name="wrn.Report." localSheetId="37" hidden="1">{"Rep 1",#N/A,FALSE,"Reports";"Rep 2",#N/A,FALSE,"Reports";"Rep 3",#N/A,FALSE,"Reports";"Rep 4",#N/A,FALSE,"Reports"}</definedName>
    <definedName name="wrn.Report." localSheetId="40" hidden="1">{"Rep 1",#N/A,FALSE,"Reports";"Rep 2",#N/A,FALSE,"Reports";"Rep 3",#N/A,FALSE,"Reports";"Rep 4",#N/A,FALSE,"Reports"}</definedName>
    <definedName name="wrn.Report." localSheetId="35" hidden="1">{"Rep 1",#N/A,FALSE,"Reports";"Rep 2",#N/A,FALSE,"Reports";"Rep 3",#N/A,FALSE,"Reports";"Rep 4",#N/A,FALSE,"Reports"}</definedName>
    <definedName name="wrn.Report." localSheetId="39" hidden="1">{"Rep 1",#N/A,FALSE,"Reports";"Rep 2",#N/A,FALSE,"Reports";"Rep 3",#N/A,FALSE,"Reports";"Rep 4",#N/A,FALSE,"Reports"}</definedName>
    <definedName name="wrn.Report." localSheetId="21" hidden="1">{"Rep 1",#N/A,FALSE,"Reports";"Rep 2",#N/A,FALSE,"Reports";"Rep 3",#N/A,FALSE,"Reports";"Rep 4",#N/A,FALSE,"Reports"}</definedName>
    <definedName name="wrn.Report." localSheetId="20" hidden="1">{"Rep 1",#N/A,FALSE,"Reports";"Rep 2",#N/A,FALSE,"Reports";"Rep 3",#N/A,FALSE,"Reports";"Rep 4",#N/A,FALSE,"Reports"}</definedName>
    <definedName name="wrn.Report." localSheetId="28" hidden="1">{"Rep 1",#N/A,FALSE,"Reports";"Rep 2",#N/A,FALSE,"Reports";"Rep 3",#N/A,FALSE,"Reports";"Rep 4",#N/A,FALSE,"Reports"}</definedName>
    <definedName name="wrn.Report." localSheetId="48" hidden="1">{"Rep 1",#N/A,FALSE,"Reports";"Rep 2",#N/A,FALSE,"Reports";"Rep 3",#N/A,FALSE,"Reports";"Rep 4",#N/A,FALSE,"Reports"}</definedName>
    <definedName name="wrn.Report." localSheetId="46" hidden="1">{"Rep 1",#N/A,FALSE,"Reports";"Rep 2",#N/A,FALSE,"Reports";"Rep 3",#N/A,FALSE,"Reports";"Rep 4",#N/A,FALSE,"Reports"}</definedName>
    <definedName name="wrn.Report." localSheetId="47" hidden="1">{"Rep 1",#N/A,FALSE,"Reports";"Rep 2",#N/A,FALSE,"Reports";"Rep 3",#N/A,FALSE,"Reports";"Rep 4",#N/A,FALSE,"Reports"}</definedName>
    <definedName name="wrn.Report." localSheetId="77" hidden="1">{"Rep 1",#N/A,FALSE,"Reports";"Rep 2",#N/A,FALSE,"Reports";"Rep 3",#N/A,FALSE,"Reports";"Rep 4",#N/A,FALSE,"Reports"}</definedName>
    <definedName name="wrn.Report." localSheetId="76" hidden="1">{"Rep 1",#N/A,FALSE,"Reports";"Rep 2",#N/A,FALSE,"Reports";"Rep 3",#N/A,FALSE,"Reports";"Rep 4",#N/A,FALSE,"Reports"}</definedName>
    <definedName name="wrn.Report." localSheetId="75" hidden="1">{"Rep 1",#N/A,FALSE,"Reports";"Rep 2",#N/A,FALSE,"Reports";"Rep 3",#N/A,FALSE,"Reports";"Rep 4",#N/A,FALSE,"Reports"}</definedName>
    <definedName name="wrn.Report." localSheetId="19" hidden="1">{"Rep 1",#N/A,FALSE,"Reports";"Rep 2",#N/A,FALSE,"Reports";"Rep 3",#N/A,FALSE,"Reports";"Rep 4",#N/A,FALSE,"Reports"}</definedName>
    <definedName name="wrn.Report." localSheetId="68" hidden="1">{"Rep 1",#N/A,FALSE,"Reports";"Rep 2",#N/A,FALSE,"Reports";"Rep 3",#N/A,FALSE,"Reports";"Rep 4",#N/A,FALSE,"Reports"}</definedName>
    <definedName name="wrn.Report." localSheetId="69" hidden="1">{"Rep 1",#N/A,FALSE,"Reports";"Rep 2",#N/A,FALSE,"Reports";"Rep 3",#N/A,FALSE,"Reports";"Rep 4",#N/A,FALSE,"Reports"}</definedName>
    <definedName name="wrn.Report." localSheetId="70" hidden="1">{"Rep 1",#N/A,FALSE,"Reports";"Rep 2",#N/A,FALSE,"Reports";"Rep 3",#N/A,FALSE,"Reports";"Rep 4",#N/A,FALSE,"Reports"}</definedName>
    <definedName name="wrn.Report." localSheetId="88" hidden="1">{"Rep 1",#N/A,FALSE,"Reports";"Rep 2",#N/A,FALSE,"Reports";"Rep 3",#N/A,FALSE,"Reports";"Rep 4",#N/A,FALSE,"Reports"}</definedName>
    <definedName name="wrn.Report." localSheetId="25" hidden="1">{"Rep 1",#N/A,FALSE,"Reports";"Rep 2",#N/A,FALSE,"Reports";"Rep 3",#N/A,FALSE,"Reports";"Rep 4",#N/A,FALSE,"Reports"}</definedName>
    <definedName name="wrn.Report." localSheetId="73" hidden="1">{"Rep 1",#N/A,FALSE,"Reports";"Rep 2",#N/A,FALSE,"Reports";"Rep 3",#N/A,FALSE,"Reports";"Rep 4",#N/A,FALSE,"Reports"}</definedName>
    <definedName name="wrn.Report." localSheetId="74" hidden="1">{"Rep 1",#N/A,FALSE,"Reports";"Rep 2",#N/A,FALSE,"Reports";"Rep 3",#N/A,FALSE,"Reports";"Rep 4",#N/A,FALSE,"Reports"}</definedName>
    <definedName name="wrn.Report." localSheetId="27" hidden="1">{"Rep 1",#N/A,FALSE,"Reports";"Rep 2",#N/A,FALSE,"Reports";"Rep 3",#N/A,FALSE,"Reports";"Rep 4",#N/A,FALSE,"Reports"}</definedName>
    <definedName name="wrn.Report." localSheetId="23" hidden="1">{"Rep 1",#N/A,FALSE,"Reports";"Rep 2",#N/A,FALSE,"Reports";"Rep 3",#N/A,FALSE,"Reports";"Rep 4",#N/A,FALSE,"Reports"}</definedName>
    <definedName name="wrn.Report." localSheetId="65" hidden="1">{"Rep 1",#N/A,FALSE,"Reports";"Rep 2",#N/A,FALSE,"Reports";"Rep 3",#N/A,FALSE,"Reports";"Rep 4",#N/A,FALSE,"Reports"}</definedName>
    <definedName name="wrn.Report." localSheetId="63" hidden="1">{"Rep 1",#N/A,FALSE,"Reports";"Rep 2",#N/A,FALSE,"Reports";"Rep 3",#N/A,FALSE,"Reports";"Rep 4",#N/A,FALSE,"Reports"}</definedName>
    <definedName name="wrn.Report." localSheetId="64" hidden="1">{"Rep 1",#N/A,FALSE,"Reports";"Rep 2",#N/A,FALSE,"Reports";"Rep 3",#N/A,FALSE,"Reports";"Rep 4",#N/A,FALSE,"Reports"}</definedName>
    <definedName name="wrn.Report." localSheetId="26" hidden="1">{"Rep 1",#N/A,FALSE,"Reports";"Rep 2",#N/A,FALSE,"Reports";"Rep 3",#N/A,FALSE,"Reports";"Rep 4",#N/A,FALSE,"Reports"}</definedName>
    <definedName name="wrn.Report." localSheetId="71" hidden="1">{"Rep 1",#N/A,FALSE,"Reports";"Rep 2",#N/A,FALSE,"Reports";"Rep 3",#N/A,FALSE,"Reports";"Rep 4",#N/A,FALSE,"Reports"}</definedName>
    <definedName name="wrn.Report." localSheetId="72" hidden="1">{"Rep 1",#N/A,FALSE,"Reports";"Rep 2",#N/A,FALSE,"Reports";"Rep 3",#N/A,FALSE,"Reports";"Rep 4",#N/A,FALSE,"Reports"}</definedName>
    <definedName name="wrn.Report." hidden="1">{"Rep 1",#N/A,FALSE,"Reports";"Rep 2",#N/A,FALSE,"Reports";"Rep 3",#N/A,FALSE,"Reports";"Rep 4",#N/A,FALSE,"Reports"}</definedName>
    <definedName name="wrn.SALARIOS._.PRESUPUESTO." localSheetId="29" hidden="1">{"SALARIOS",#N/A,FALSE,"Hoja3";"SUELDOS EMPLEADOS",#N/A,FALSE,"Hoja4";"SUELDOS EJECUTIVOS",#N/A,FALSE,"Hoja5"}</definedName>
    <definedName name="wrn.SALARIOS._.PRESUPUESTO." localSheetId="66" hidden="1">{"SALARIOS",#N/A,FALSE,"Hoja3";"SUELDOS EMPLEADOS",#N/A,FALSE,"Hoja4";"SUELDOS EJECUTIVOS",#N/A,FALSE,"Hoja5"}</definedName>
    <definedName name="wrn.SALARIOS._.PRESUPUESTO." localSheetId="67" hidden="1">{"SALARIOS",#N/A,FALSE,"Hoja3";"SUELDOS EMPLEADOS",#N/A,FALSE,"Hoja4";"SUELDOS EJECUTIVOS",#N/A,FALSE,"Hoja5"}</definedName>
    <definedName name="wrn.SALARIOS._.PRESUPUESTO." localSheetId="79" hidden="1">{"SALARIOS",#N/A,FALSE,"Hoja3";"SUELDOS EMPLEADOS",#N/A,FALSE,"Hoja4";"SUELDOS EJECUTIVOS",#N/A,FALSE,"Hoja5"}</definedName>
    <definedName name="wrn.SALARIOS._.PRESUPUESTO." localSheetId="36" hidden="1">{"SALARIOS",#N/A,FALSE,"Hoja3";"SUELDOS EMPLEADOS",#N/A,FALSE,"Hoja4";"SUELDOS EJECUTIVOS",#N/A,FALSE,"Hoja5"}</definedName>
    <definedName name="wrn.SALARIOS._.PRESUPUESTO." localSheetId="37" hidden="1">{"SALARIOS",#N/A,FALSE,"Hoja3";"SUELDOS EMPLEADOS",#N/A,FALSE,"Hoja4";"SUELDOS EJECUTIVOS",#N/A,FALSE,"Hoja5"}</definedName>
    <definedName name="wrn.SALARIOS._.PRESUPUESTO." localSheetId="40" hidden="1">{"SALARIOS",#N/A,FALSE,"Hoja3";"SUELDOS EMPLEADOS",#N/A,FALSE,"Hoja4";"SUELDOS EJECUTIVOS",#N/A,FALSE,"Hoja5"}</definedName>
    <definedName name="wrn.SALARIOS._.PRESUPUESTO." localSheetId="35" hidden="1">{"SALARIOS",#N/A,FALSE,"Hoja3";"SUELDOS EMPLEADOS",#N/A,FALSE,"Hoja4";"SUELDOS EJECUTIVOS",#N/A,FALSE,"Hoja5"}</definedName>
    <definedName name="wrn.SALARIOS._.PRESUPUESTO." localSheetId="39" hidden="1">{"SALARIOS",#N/A,FALSE,"Hoja3";"SUELDOS EMPLEADOS",#N/A,FALSE,"Hoja4";"SUELDOS EJECUTIVOS",#N/A,FALSE,"Hoja5"}</definedName>
    <definedName name="wrn.SALARIOS._.PRESUPUESTO." localSheetId="21" hidden="1">{"SALARIOS",#N/A,FALSE,"Hoja3";"SUELDOS EMPLEADOS",#N/A,FALSE,"Hoja4";"SUELDOS EJECUTIVOS",#N/A,FALSE,"Hoja5"}</definedName>
    <definedName name="wrn.SALARIOS._.PRESUPUESTO." localSheetId="20" hidden="1">{"SALARIOS",#N/A,FALSE,"Hoja3";"SUELDOS EMPLEADOS",#N/A,FALSE,"Hoja4";"SUELDOS EJECUTIVOS",#N/A,FALSE,"Hoja5"}</definedName>
    <definedName name="wrn.SALARIOS._.PRESUPUESTO." localSheetId="28" hidden="1">{"SALARIOS",#N/A,FALSE,"Hoja3";"SUELDOS EMPLEADOS",#N/A,FALSE,"Hoja4";"SUELDOS EJECUTIVOS",#N/A,FALSE,"Hoja5"}</definedName>
    <definedName name="wrn.SALARIOS._.PRESUPUESTO." localSheetId="48" hidden="1">{"SALARIOS",#N/A,FALSE,"Hoja3";"SUELDOS EMPLEADOS",#N/A,FALSE,"Hoja4";"SUELDOS EJECUTIVOS",#N/A,FALSE,"Hoja5"}</definedName>
    <definedName name="wrn.SALARIOS._.PRESUPUESTO." localSheetId="46" hidden="1">{"SALARIOS",#N/A,FALSE,"Hoja3";"SUELDOS EMPLEADOS",#N/A,FALSE,"Hoja4";"SUELDOS EJECUTIVOS",#N/A,FALSE,"Hoja5"}</definedName>
    <definedName name="wrn.SALARIOS._.PRESUPUESTO." localSheetId="47" hidden="1">{"SALARIOS",#N/A,FALSE,"Hoja3";"SUELDOS EMPLEADOS",#N/A,FALSE,"Hoja4";"SUELDOS EJECUTIVOS",#N/A,FALSE,"Hoja5"}</definedName>
    <definedName name="wrn.SALARIOS._.PRESUPUESTO." localSheetId="77" hidden="1">{"SALARIOS",#N/A,FALSE,"Hoja3";"SUELDOS EMPLEADOS",#N/A,FALSE,"Hoja4";"SUELDOS EJECUTIVOS",#N/A,FALSE,"Hoja5"}</definedName>
    <definedName name="wrn.SALARIOS._.PRESUPUESTO." localSheetId="76" hidden="1">{"SALARIOS",#N/A,FALSE,"Hoja3";"SUELDOS EMPLEADOS",#N/A,FALSE,"Hoja4";"SUELDOS EJECUTIVOS",#N/A,FALSE,"Hoja5"}</definedName>
    <definedName name="wrn.SALARIOS._.PRESUPUESTO." localSheetId="75" hidden="1">{"SALARIOS",#N/A,FALSE,"Hoja3";"SUELDOS EMPLEADOS",#N/A,FALSE,"Hoja4";"SUELDOS EJECUTIVOS",#N/A,FALSE,"Hoja5"}</definedName>
    <definedName name="wrn.SALARIOS._.PRESUPUESTO." localSheetId="19" hidden="1">{"SALARIOS",#N/A,FALSE,"Hoja3";"SUELDOS EMPLEADOS",#N/A,FALSE,"Hoja4";"SUELDOS EJECUTIVOS",#N/A,FALSE,"Hoja5"}</definedName>
    <definedName name="wrn.SALARIOS._.PRESUPUESTO." localSheetId="68" hidden="1">{"SALARIOS",#N/A,FALSE,"Hoja3";"SUELDOS EMPLEADOS",#N/A,FALSE,"Hoja4";"SUELDOS EJECUTIVOS",#N/A,FALSE,"Hoja5"}</definedName>
    <definedName name="wrn.SALARIOS._.PRESUPUESTO." localSheetId="69" hidden="1">{"SALARIOS",#N/A,FALSE,"Hoja3";"SUELDOS EMPLEADOS",#N/A,FALSE,"Hoja4";"SUELDOS EJECUTIVOS",#N/A,FALSE,"Hoja5"}</definedName>
    <definedName name="wrn.SALARIOS._.PRESUPUESTO." localSheetId="70" hidden="1">{"SALARIOS",#N/A,FALSE,"Hoja3";"SUELDOS EMPLEADOS",#N/A,FALSE,"Hoja4";"SUELDOS EJECUTIVOS",#N/A,FALSE,"Hoja5"}</definedName>
    <definedName name="wrn.SALARIOS._.PRESUPUESTO." localSheetId="88" hidden="1">{"SALARIOS",#N/A,FALSE,"Hoja3";"SUELDOS EMPLEADOS",#N/A,FALSE,"Hoja4";"SUELDOS EJECUTIVOS",#N/A,FALSE,"Hoja5"}</definedName>
    <definedName name="wrn.SALARIOS._.PRESUPUESTO." localSheetId="25" hidden="1">{"SALARIOS",#N/A,FALSE,"Hoja3";"SUELDOS EMPLEADOS",#N/A,FALSE,"Hoja4";"SUELDOS EJECUTIVOS",#N/A,FALSE,"Hoja5"}</definedName>
    <definedName name="wrn.SALARIOS._.PRESUPUESTO." localSheetId="73" hidden="1">{"SALARIOS",#N/A,FALSE,"Hoja3";"SUELDOS EMPLEADOS",#N/A,FALSE,"Hoja4";"SUELDOS EJECUTIVOS",#N/A,FALSE,"Hoja5"}</definedName>
    <definedName name="wrn.SALARIOS._.PRESUPUESTO." localSheetId="74" hidden="1">{"SALARIOS",#N/A,FALSE,"Hoja3";"SUELDOS EMPLEADOS",#N/A,FALSE,"Hoja4";"SUELDOS EJECUTIVOS",#N/A,FALSE,"Hoja5"}</definedName>
    <definedName name="wrn.SALARIOS._.PRESUPUESTO." localSheetId="27" hidden="1">{"SALARIOS",#N/A,FALSE,"Hoja3";"SUELDOS EMPLEADOS",#N/A,FALSE,"Hoja4";"SUELDOS EJECUTIVOS",#N/A,FALSE,"Hoja5"}</definedName>
    <definedName name="wrn.SALARIOS._.PRESUPUESTO." localSheetId="23" hidden="1">{"SALARIOS",#N/A,FALSE,"Hoja3";"SUELDOS EMPLEADOS",#N/A,FALSE,"Hoja4";"SUELDOS EJECUTIVOS",#N/A,FALSE,"Hoja5"}</definedName>
    <definedName name="wrn.SALARIOS._.PRESUPUESTO." localSheetId="65" hidden="1">{"SALARIOS",#N/A,FALSE,"Hoja3";"SUELDOS EMPLEADOS",#N/A,FALSE,"Hoja4";"SUELDOS EJECUTIVOS",#N/A,FALSE,"Hoja5"}</definedName>
    <definedName name="wrn.SALARIOS._.PRESUPUESTO." localSheetId="63" hidden="1">{"SALARIOS",#N/A,FALSE,"Hoja3";"SUELDOS EMPLEADOS",#N/A,FALSE,"Hoja4";"SUELDOS EJECUTIVOS",#N/A,FALSE,"Hoja5"}</definedName>
    <definedName name="wrn.SALARIOS._.PRESUPUESTO." localSheetId="64" hidden="1">{"SALARIOS",#N/A,FALSE,"Hoja3";"SUELDOS EMPLEADOS",#N/A,FALSE,"Hoja4";"SUELDOS EJECUTIVOS",#N/A,FALSE,"Hoja5"}</definedName>
    <definedName name="wrn.SALARIOS._.PRESUPUESTO." localSheetId="26" hidden="1">{"SALARIOS",#N/A,FALSE,"Hoja3";"SUELDOS EMPLEADOS",#N/A,FALSE,"Hoja4";"SUELDOS EJECUTIVOS",#N/A,FALSE,"Hoja5"}</definedName>
    <definedName name="wrn.SALARIOS._.PRESUPUESTO." localSheetId="71" hidden="1">{"SALARIOS",#N/A,FALSE,"Hoja3";"SUELDOS EMPLEADOS",#N/A,FALSE,"Hoja4";"SUELDOS EJECUTIVOS",#N/A,FALSE,"Hoja5"}</definedName>
    <definedName name="wrn.SALARIOS._.PRESUPUESTO." localSheetId="72" hidden="1">{"SALARIOS",#N/A,FALSE,"Hoja3";"SUELDOS EMPLEADOS",#N/A,FALSE,"Hoja4";"SUELDOS EJECUTIVOS",#N/A,FALSE,"Hoja5"}</definedName>
    <definedName name="wrn.SALARIOS._.PRESUPUESTO." hidden="1">{"SALARIOS",#N/A,FALSE,"Hoja3";"SUELDOS EMPLEADOS",#N/A,FALSE,"Hoja4";"SUELDOS EJECUTIVOS",#N/A,FALSE,"Hoja5"}</definedName>
    <definedName name="wrn.Summary." localSheetId="2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8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hidden="1">#REF!</definedName>
    <definedName name="XREF_COLUMN_2" localSheetId="79" hidden="1">#REF!</definedName>
    <definedName name="XREF_COLUMN_2" localSheetId="36" hidden="1">#REF!</definedName>
    <definedName name="XREF_COLUMN_2" localSheetId="35" hidden="1">#REF!</definedName>
    <definedName name="XREF_COLUMN_2" localSheetId="39" hidden="1">#REF!</definedName>
    <definedName name="XREF_COLUMN_2" localSheetId="21" hidden="1">#REF!</definedName>
    <definedName name="XREF_COLUMN_2" localSheetId="20" hidden="1">#REF!</definedName>
    <definedName name="XREF_COLUMN_2" localSheetId="48" hidden="1">#REF!</definedName>
    <definedName name="XREF_COLUMN_2" localSheetId="46" hidden="1">#REF!</definedName>
    <definedName name="XREF_COLUMN_2" localSheetId="47" hidden="1">#REF!</definedName>
    <definedName name="XREF_COLUMN_2" localSheetId="19" hidden="1">#REF!</definedName>
    <definedName name="XREF_COLUMN_2" localSheetId="68" hidden="1">#REF!</definedName>
    <definedName name="XREF_COLUMN_2" localSheetId="69" hidden="1">#REF!</definedName>
    <definedName name="XREF_COLUMN_2" localSheetId="70" hidden="1">#REF!</definedName>
    <definedName name="XREF_COLUMN_2" localSheetId="64" hidden="1">#REF!</definedName>
    <definedName name="XREF_COLUMN_2" hidden="1">#REF!</definedName>
    <definedName name="XREF_COLUMN_3" localSheetId="79" hidden="1">#REF!</definedName>
    <definedName name="XREF_COLUMN_3" localSheetId="36" hidden="1">#REF!</definedName>
    <definedName name="XREF_COLUMN_3" localSheetId="35" hidden="1">#REF!</definedName>
    <definedName name="XREF_COLUMN_3" localSheetId="39" hidden="1">#REF!</definedName>
    <definedName name="XREF_COLUMN_3" localSheetId="21" hidden="1">#REF!</definedName>
    <definedName name="XREF_COLUMN_3" localSheetId="20" hidden="1">#REF!</definedName>
    <definedName name="XREF_COLUMN_3" localSheetId="48" hidden="1">#REF!</definedName>
    <definedName name="XREF_COLUMN_3" localSheetId="46" hidden="1">#REF!</definedName>
    <definedName name="XREF_COLUMN_3" localSheetId="47" hidden="1">#REF!</definedName>
    <definedName name="XREF_COLUMN_3" localSheetId="19" hidden="1">#REF!</definedName>
    <definedName name="XREF_COLUMN_3" localSheetId="68" hidden="1">#REF!</definedName>
    <definedName name="XREF_COLUMN_3" localSheetId="69" hidden="1">#REF!</definedName>
    <definedName name="XREF_COLUMN_3" localSheetId="70" hidden="1">#REF!</definedName>
    <definedName name="XREF_COLUMN_3" localSheetId="64" hidden="1">#REF!</definedName>
    <definedName name="XREF_COLUMN_3" hidden="1">#REF!</definedName>
    <definedName name="XREF_COLUMN_4" localSheetId="64" hidden="1">#REF!</definedName>
    <definedName name="XREF_COLUMN_4" hidden="1">#REF!</definedName>
    <definedName name="XRefActiveRow" localSheetId="64" hidden="1">#REF!</definedName>
    <definedName name="XRefActiveRow" hidden="1">#REF!</definedName>
    <definedName name="XRefColumnsCount" hidden="1">4</definedName>
    <definedName name="XRefCopy1" localSheetId="79" hidden="1">#REF!</definedName>
    <definedName name="XRefCopy1" localSheetId="36" hidden="1">#REF!</definedName>
    <definedName name="XRefCopy1" localSheetId="35" hidden="1">#REF!</definedName>
    <definedName name="XRefCopy1" localSheetId="39" hidden="1">#REF!</definedName>
    <definedName name="XRefCopy1" localSheetId="21" hidden="1">#REF!</definedName>
    <definedName name="XRefCopy1" localSheetId="20" hidden="1">#REF!</definedName>
    <definedName name="XRefCopy1" localSheetId="48" hidden="1">#REF!</definedName>
    <definedName name="XRefCopy1" localSheetId="46" hidden="1">#REF!</definedName>
    <definedName name="XRefCopy1" localSheetId="47" hidden="1">#REF!</definedName>
    <definedName name="XRefCopy1" localSheetId="19" hidden="1">#REF!</definedName>
    <definedName name="XRefCopy1" localSheetId="68" hidden="1">#REF!</definedName>
    <definedName name="XRefCopy1" localSheetId="69" hidden="1">#REF!</definedName>
    <definedName name="XRefCopy1" localSheetId="70" hidden="1">#REF!</definedName>
    <definedName name="XRefCopy1" localSheetId="64" hidden="1">#REF!</definedName>
    <definedName name="XRefCopy1" hidden="1">#REF!</definedName>
    <definedName name="XRefCopy1Row" localSheetId="79" hidden="1">#REF!</definedName>
    <definedName name="XRefCopy1Row" localSheetId="36" hidden="1">#REF!</definedName>
    <definedName name="XRefCopy1Row" localSheetId="35" hidden="1">#REF!</definedName>
    <definedName name="XRefCopy1Row" localSheetId="39" hidden="1">#REF!</definedName>
    <definedName name="XRefCopy1Row" localSheetId="21" hidden="1">#REF!</definedName>
    <definedName name="XRefCopy1Row" localSheetId="20" hidden="1">#REF!</definedName>
    <definedName name="XRefCopy1Row" localSheetId="48" hidden="1">#REF!</definedName>
    <definedName name="XRefCopy1Row" localSheetId="46" hidden="1">#REF!</definedName>
    <definedName name="XRefCopy1Row" localSheetId="47" hidden="1">#REF!</definedName>
    <definedName name="XRefCopy1Row" localSheetId="19" hidden="1">#REF!</definedName>
    <definedName name="XRefCopy1Row" localSheetId="68" hidden="1">#REF!</definedName>
    <definedName name="XRefCopy1Row" localSheetId="69" hidden="1">#REF!</definedName>
    <definedName name="XRefCopy1Row" localSheetId="70" hidden="1">#REF!</definedName>
    <definedName name="XRefCopy1Row" localSheetId="64" hidden="1">#REF!</definedName>
    <definedName name="XRefCopy1Row" hidden="1">#REF!</definedName>
    <definedName name="XRefCopy2" localSheetId="79" hidden="1">#REF!</definedName>
    <definedName name="XRefCopy2" localSheetId="36" hidden="1">#REF!</definedName>
    <definedName name="XRefCopy2" localSheetId="35" hidden="1">#REF!</definedName>
    <definedName name="XRefCopy2" localSheetId="39" hidden="1">#REF!</definedName>
    <definedName name="XRefCopy2" localSheetId="21" hidden="1">#REF!</definedName>
    <definedName name="XRefCopy2" localSheetId="20" hidden="1">#REF!</definedName>
    <definedName name="XRefCopy2" localSheetId="48" hidden="1">#REF!</definedName>
    <definedName name="XRefCopy2" localSheetId="46" hidden="1">#REF!</definedName>
    <definedName name="XRefCopy2" localSheetId="47" hidden="1">#REF!</definedName>
    <definedName name="XRefCopy2" localSheetId="19" hidden="1">#REF!</definedName>
    <definedName name="XRefCopy2" localSheetId="68" hidden="1">#REF!</definedName>
    <definedName name="XRefCopy2" localSheetId="69" hidden="1">#REF!</definedName>
    <definedName name="XRefCopy2" localSheetId="70" hidden="1">#REF!</definedName>
    <definedName name="XRefCopy2" localSheetId="64" hidden="1">#REF!</definedName>
    <definedName name="XRefCopy2" hidden="1">#REF!</definedName>
    <definedName name="XRefCopy2Row" localSheetId="79" hidden="1">#REF!</definedName>
    <definedName name="XRefCopy2Row" localSheetId="36" hidden="1">#REF!</definedName>
    <definedName name="XRefCopy2Row" localSheetId="35" hidden="1">#REF!</definedName>
    <definedName name="XRefCopy2Row" localSheetId="39" hidden="1">#REF!</definedName>
    <definedName name="XRefCopy2Row" localSheetId="21" hidden="1">#REF!</definedName>
    <definedName name="XRefCopy2Row" localSheetId="20" hidden="1">#REF!</definedName>
    <definedName name="XRefCopy2Row" localSheetId="48" hidden="1">#REF!</definedName>
    <definedName name="XRefCopy2Row" localSheetId="46" hidden="1">#REF!</definedName>
    <definedName name="XRefCopy2Row" localSheetId="47" hidden="1">#REF!</definedName>
    <definedName name="XRefCopy2Row" localSheetId="19" hidden="1">#REF!</definedName>
    <definedName name="XRefCopy2Row" localSheetId="68" hidden="1">#REF!</definedName>
    <definedName name="XRefCopy2Row" localSheetId="69" hidden="1">#REF!</definedName>
    <definedName name="XRefCopy2Row" localSheetId="70" hidden="1">#REF!</definedName>
    <definedName name="XRefCopy2Row" localSheetId="64" hidden="1">#REF!</definedName>
    <definedName name="XRefCopy2Row" hidden="1">#REF!</definedName>
    <definedName name="XRefCopy3" localSheetId="29" hidden="1">#REF!</definedName>
    <definedName name="XRefCopy3" localSheetId="66" hidden="1">#REF!</definedName>
    <definedName name="XRefCopy3" localSheetId="67" hidden="1">#REF!</definedName>
    <definedName name="XRefCopy3" localSheetId="79" hidden="1">#REF!</definedName>
    <definedName name="XRefCopy3" localSheetId="36" hidden="1">#REF!</definedName>
    <definedName name="XRefCopy3" localSheetId="37" hidden="1">#REF!</definedName>
    <definedName name="XRefCopy3" localSheetId="40" hidden="1">#REF!</definedName>
    <definedName name="XRefCopy3" localSheetId="35" hidden="1">#REF!</definedName>
    <definedName name="XRefCopy3" localSheetId="39" hidden="1">#REF!</definedName>
    <definedName name="XRefCopy3" localSheetId="21" hidden="1">#REF!</definedName>
    <definedName name="XRefCopy3" localSheetId="20" hidden="1">#REF!</definedName>
    <definedName name="XRefCopy3" localSheetId="28" hidden="1">#REF!</definedName>
    <definedName name="XRefCopy3" localSheetId="48" hidden="1">#REF!</definedName>
    <definedName name="XRefCopy3" localSheetId="46" hidden="1">#REF!</definedName>
    <definedName name="XRefCopy3" localSheetId="47" hidden="1">#REF!</definedName>
    <definedName name="XRefCopy3" localSheetId="77" hidden="1">#REF!</definedName>
    <definedName name="XRefCopy3" localSheetId="76" hidden="1">#REF!</definedName>
    <definedName name="XRefCopy3" localSheetId="75" hidden="1">#REF!</definedName>
    <definedName name="XRefCopy3" localSheetId="19" hidden="1">#REF!</definedName>
    <definedName name="XRefCopy3" localSheetId="68" hidden="1">#REF!</definedName>
    <definedName name="XRefCopy3" localSheetId="69" hidden="1">#REF!</definedName>
    <definedName name="XRefCopy3" localSheetId="70" hidden="1">#REF!</definedName>
    <definedName name="XRefCopy3" localSheetId="88" hidden="1">#REF!</definedName>
    <definedName name="XRefCopy3" localSheetId="25" hidden="1">#REF!</definedName>
    <definedName name="XRefCopy3" localSheetId="73" hidden="1">#REF!</definedName>
    <definedName name="XRefCopy3" localSheetId="74" hidden="1">#REF!</definedName>
    <definedName name="XRefCopy3" localSheetId="27" hidden="1">#REF!</definedName>
    <definedName name="XRefCopy3" localSheetId="23" hidden="1">#REF!</definedName>
    <definedName name="XRefCopy3" localSheetId="65" hidden="1">#REF!</definedName>
    <definedName name="XRefCopy3" localSheetId="63" hidden="1">#REF!</definedName>
    <definedName name="XRefCopy3" localSheetId="64" hidden="1">#REF!</definedName>
    <definedName name="XRefCopy3" localSheetId="26" hidden="1">#REF!</definedName>
    <definedName name="XRefCopy3" localSheetId="71" hidden="1">#REF!</definedName>
    <definedName name="XRefCopy3" localSheetId="72" hidden="1">#REF!</definedName>
    <definedName name="XRefCopy3" hidden="1">#REF!</definedName>
    <definedName name="XRefCopy3Row" localSheetId="29" hidden="1">#REF!</definedName>
    <definedName name="XRefCopy3Row" localSheetId="66" hidden="1">#REF!</definedName>
    <definedName name="XRefCopy3Row" localSheetId="67" hidden="1">#REF!</definedName>
    <definedName name="XRefCopy3Row" localSheetId="79" hidden="1">#REF!</definedName>
    <definedName name="XRefCopy3Row" localSheetId="36" hidden="1">#REF!</definedName>
    <definedName name="XRefCopy3Row" localSheetId="37" hidden="1">#REF!</definedName>
    <definedName name="XRefCopy3Row" localSheetId="40" hidden="1">#REF!</definedName>
    <definedName name="XRefCopy3Row" localSheetId="35" hidden="1">#REF!</definedName>
    <definedName name="XRefCopy3Row" localSheetId="39" hidden="1">#REF!</definedName>
    <definedName name="XRefCopy3Row" localSheetId="21" hidden="1">#REF!</definedName>
    <definedName name="XRefCopy3Row" localSheetId="20" hidden="1">#REF!</definedName>
    <definedName name="XRefCopy3Row" localSheetId="28" hidden="1">#REF!</definedName>
    <definedName name="XRefCopy3Row" localSheetId="48" hidden="1">#REF!</definedName>
    <definedName name="XRefCopy3Row" localSheetId="46" hidden="1">#REF!</definedName>
    <definedName name="XRefCopy3Row" localSheetId="47" hidden="1">#REF!</definedName>
    <definedName name="XRefCopy3Row" localSheetId="77" hidden="1">#REF!</definedName>
    <definedName name="XRefCopy3Row" localSheetId="76" hidden="1">#REF!</definedName>
    <definedName name="XRefCopy3Row" localSheetId="75" hidden="1">#REF!</definedName>
    <definedName name="XRefCopy3Row" localSheetId="19" hidden="1">#REF!</definedName>
    <definedName name="XRefCopy3Row" localSheetId="68" hidden="1">#REF!</definedName>
    <definedName name="XRefCopy3Row" localSheetId="69" hidden="1">#REF!</definedName>
    <definedName name="XRefCopy3Row" localSheetId="70" hidden="1">#REF!</definedName>
    <definedName name="XRefCopy3Row" localSheetId="88" hidden="1">#REF!</definedName>
    <definedName name="XRefCopy3Row" localSheetId="25" hidden="1">#REF!</definedName>
    <definedName name="XRefCopy3Row" localSheetId="73" hidden="1">#REF!</definedName>
    <definedName name="XRefCopy3Row" localSheetId="74" hidden="1">#REF!</definedName>
    <definedName name="XRefCopy3Row" localSheetId="27" hidden="1">#REF!</definedName>
    <definedName name="XRefCopy3Row" localSheetId="23" hidden="1">#REF!</definedName>
    <definedName name="XRefCopy3Row" localSheetId="65" hidden="1">#REF!</definedName>
    <definedName name="XRefCopy3Row" localSheetId="63" hidden="1">#REF!</definedName>
    <definedName name="XRefCopy3Row" localSheetId="64" hidden="1">#REF!</definedName>
    <definedName name="XRefCopy3Row" localSheetId="26" hidden="1">#REF!</definedName>
    <definedName name="XRefCopy3Row" localSheetId="71" hidden="1">#REF!</definedName>
    <definedName name="XRefCopy3Row" localSheetId="72" hidden="1">#REF!</definedName>
    <definedName name="XRefCopy3Row" hidden="1">#REF!</definedName>
    <definedName name="XRefCopy4Row" localSheetId="29" hidden="1">#REF!</definedName>
    <definedName name="XRefCopy4Row" localSheetId="66" hidden="1">#REF!</definedName>
    <definedName name="XRefCopy4Row" localSheetId="67" hidden="1">#REF!</definedName>
    <definedName name="XRefCopy4Row" localSheetId="79" hidden="1">#REF!</definedName>
    <definedName name="XRefCopy4Row" localSheetId="36" hidden="1">#REF!</definedName>
    <definedName name="XRefCopy4Row" localSheetId="37" hidden="1">#REF!</definedName>
    <definedName name="XRefCopy4Row" localSheetId="40" hidden="1">#REF!</definedName>
    <definedName name="XRefCopy4Row" localSheetId="35" hidden="1">#REF!</definedName>
    <definedName name="XRefCopy4Row" localSheetId="39" hidden="1">#REF!</definedName>
    <definedName name="XRefCopy4Row" localSheetId="21" hidden="1">#REF!</definedName>
    <definedName name="XRefCopy4Row" localSheetId="20" hidden="1">#REF!</definedName>
    <definedName name="XRefCopy4Row" localSheetId="28" hidden="1">#REF!</definedName>
    <definedName name="XRefCopy4Row" localSheetId="48" hidden="1">#REF!</definedName>
    <definedName name="XRefCopy4Row" localSheetId="46" hidden="1">#REF!</definedName>
    <definedName name="XRefCopy4Row" localSheetId="47" hidden="1">#REF!</definedName>
    <definedName name="XRefCopy4Row" localSheetId="77" hidden="1">#REF!</definedName>
    <definedName name="XRefCopy4Row" localSheetId="76" hidden="1">#REF!</definedName>
    <definedName name="XRefCopy4Row" localSheetId="75" hidden="1">#REF!</definedName>
    <definedName name="XRefCopy4Row" localSheetId="19" hidden="1">#REF!</definedName>
    <definedName name="XRefCopy4Row" localSheetId="68" hidden="1">#REF!</definedName>
    <definedName name="XRefCopy4Row" localSheetId="69" hidden="1">#REF!</definedName>
    <definedName name="XRefCopy4Row" localSheetId="70" hidden="1">#REF!</definedName>
    <definedName name="XRefCopy4Row" localSheetId="88" hidden="1">#REF!</definedName>
    <definedName name="XRefCopy4Row" localSheetId="25" hidden="1">#REF!</definedName>
    <definedName name="XRefCopy4Row" localSheetId="73" hidden="1">#REF!</definedName>
    <definedName name="XRefCopy4Row" localSheetId="74" hidden="1">#REF!</definedName>
    <definedName name="XRefCopy4Row" localSheetId="27" hidden="1">#REF!</definedName>
    <definedName name="XRefCopy4Row" localSheetId="23" hidden="1">#REF!</definedName>
    <definedName name="XRefCopy4Row" localSheetId="65" hidden="1">#REF!</definedName>
    <definedName name="XRefCopy4Row" localSheetId="63" hidden="1">#REF!</definedName>
    <definedName name="XRefCopy4Row" localSheetId="64" hidden="1">#REF!</definedName>
    <definedName name="XRefCopy4Row" localSheetId="26" hidden="1">#REF!</definedName>
    <definedName name="XRefCopy4Row" localSheetId="71" hidden="1">#REF!</definedName>
    <definedName name="XRefCopy4Row" localSheetId="72" hidden="1">#REF!</definedName>
    <definedName name="XRefCopy4Row" hidden="1">#REF!</definedName>
    <definedName name="XRefCopy5" localSheetId="64" hidden="1">#REF!</definedName>
    <definedName name="XRefCopy5" hidden="1">#REF!</definedName>
    <definedName name="XRefCopy5Row" localSheetId="29" hidden="1">#REF!</definedName>
    <definedName name="XRefCopy5Row" localSheetId="66" hidden="1">#REF!</definedName>
    <definedName name="XRefCopy5Row" localSheetId="67" hidden="1">#REF!</definedName>
    <definedName name="XRefCopy5Row" localSheetId="79" hidden="1">#REF!</definedName>
    <definedName name="XRefCopy5Row" localSheetId="36" hidden="1">#REF!</definedName>
    <definedName name="XRefCopy5Row" localSheetId="37" hidden="1">#REF!</definedName>
    <definedName name="XRefCopy5Row" localSheetId="40" hidden="1">#REF!</definedName>
    <definedName name="XRefCopy5Row" localSheetId="35" hidden="1">#REF!</definedName>
    <definedName name="XRefCopy5Row" localSheetId="39" hidden="1">#REF!</definedName>
    <definedName name="XRefCopy5Row" localSheetId="21" hidden="1">#REF!</definedName>
    <definedName name="XRefCopy5Row" localSheetId="20" hidden="1">#REF!</definedName>
    <definedName name="XRefCopy5Row" localSheetId="28" hidden="1">#REF!</definedName>
    <definedName name="XRefCopy5Row" localSheetId="48" hidden="1">#REF!</definedName>
    <definedName name="XRefCopy5Row" localSheetId="46" hidden="1">#REF!</definedName>
    <definedName name="XRefCopy5Row" localSheetId="47" hidden="1">#REF!</definedName>
    <definedName name="XRefCopy5Row" localSheetId="77" hidden="1">#REF!</definedName>
    <definedName name="XRefCopy5Row" localSheetId="76" hidden="1">#REF!</definedName>
    <definedName name="XRefCopy5Row" localSheetId="75" hidden="1">#REF!</definedName>
    <definedName name="XRefCopy5Row" localSheetId="19" hidden="1">#REF!</definedName>
    <definedName name="XRefCopy5Row" localSheetId="68" hidden="1">#REF!</definedName>
    <definedName name="XRefCopy5Row" localSheetId="69" hidden="1">#REF!</definedName>
    <definedName name="XRefCopy5Row" localSheetId="70" hidden="1">#REF!</definedName>
    <definedName name="XRefCopy5Row" localSheetId="88" hidden="1">#REF!</definedName>
    <definedName name="XRefCopy5Row" localSheetId="25" hidden="1">#REF!</definedName>
    <definedName name="XRefCopy5Row" localSheetId="73" hidden="1">#REF!</definedName>
    <definedName name="XRefCopy5Row" localSheetId="74" hidden="1">#REF!</definedName>
    <definedName name="XRefCopy5Row" localSheetId="27" hidden="1">#REF!</definedName>
    <definedName name="XRefCopy5Row" localSheetId="23" hidden="1">#REF!</definedName>
    <definedName name="XRefCopy5Row" localSheetId="65" hidden="1">#REF!</definedName>
    <definedName name="XRefCopy5Row" localSheetId="63" hidden="1">#REF!</definedName>
    <definedName name="XRefCopy5Row" localSheetId="64" hidden="1">#REF!</definedName>
    <definedName name="XRefCopy5Row" localSheetId="26" hidden="1">#REF!</definedName>
    <definedName name="XRefCopy5Row" localSheetId="71" hidden="1">#REF!</definedName>
    <definedName name="XRefCopy5Row" localSheetId="72" hidden="1">#REF!</definedName>
    <definedName name="XRefCopy5Row" hidden="1">#REF!</definedName>
    <definedName name="XRefCopyRangeCount" hidden="1">5</definedName>
    <definedName name="XRefPaste1" localSheetId="29" hidden="1">#REF!</definedName>
    <definedName name="XRefPaste1" localSheetId="66" hidden="1">#REF!</definedName>
    <definedName name="XRefPaste1" localSheetId="67" hidden="1">#REF!</definedName>
    <definedName name="XRefPaste1" localSheetId="79" hidden="1">#REF!</definedName>
    <definedName name="XRefPaste1" localSheetId="36" hidden="1">#REF!</definedName>
    <definedName name="XRefPaste1" localSheetId="37" hidden="1">#REF!</definedName>
    <definedName name="XRefPaste1" localSheetId="40" hidden="1">#REF!</definedName>
    <definedName name="XRefPaste1" localSheetId="35" hidden="1">#REF!</definedName>
    <definedName name="XRefPaste1" localSheetId="39" hidden="1">#REF!</definedName>
    <definedName name="XRefPaste1" localSheetId="21" hidden="1">#REF!</definedName>
    <definedName name="XRefPaste1" localSheetId="20" hidden="1">#REF!</definedName>
    <definedName name="XRefPaste1" localSheetId="28" hidden="1">#REF!</definedName>
    <definedName name="XRefPaste1" localSheetId="48" hidden="1">#REF!</definedName>
    <definedName name="XRefPaste1" localSheetId="46" hidden="1">#REF!</definedName>
    <definedName name="XRefPaste1" localSheetId="47" hidden="1">#REF!</definedName>
    <definedName name="XRefPaste1" localSheetId="77" hidden="1">#REF!</definedName>
    <definedName name="XRefPaste1" localSheetId="76" hidden="1">#REF!</definedName>
    <definedName name="XRefPaste1" localSheetId="75" hidden="1">#REF!</definedName>
    <definedName name="XRefPaste1" localSheetId="19" hidden="1">#REF!</definedName>
    <definedName name="XRefPaste1" localSheetId="68" hidden="1">#REF!</definedName>
    <definedName name="XRefPaste1" localSheetId="69" hidden="1">#REF!</definedName>
    <definedName name="XRefPaste1" localSheetId="70" hidden="1">#REF!</definedName>
    <definedName name="XRefPaste1" localSheetId="88" hidden="1">#REF!</definedName>
    <definedName name="XRefPaste1" localSheetId="25" hidden="1">#REF!</definedName>
    <definedName name="XRefPaste1" localSheetId="73" hidden="1">#REF!</definedName>
    <definedName name="XRefPaste1" localSheetId="74" hidden="1">#REF!</definedName>
    <definedName name="XRefPaste1" localSheetId="27" hidden="1">#REF!</definedName>
    <definedName name="XRefPaste1" localSheetId="23" hidden="1">#REF!</definedName>
    <definedName name="XRefPaste1" localSheetId="65" hidden="1">#REF!</definedName>
    <definedName name="XRefPaste1" localSheetId="63" hidden="1">#REF!</definedName>
    <definedName name="XRefPaste1" localSheetId="64" hidden="1">#REF!</definedName>
    <definedName name="XRefPaste1" localSheetId="26" hidden="1">#REF!</definedName>
    <definedName name="XRefPaste1" localSheetId="71" hidden="1">#REF!</definedName>
    <definedName name="XRefPaste1" localSheetId="72" hidden="1">#REF!</definedName>
    <definedName name="XRefPaste1" hidden="1">#REF!</definedName>
    <definedName name="XRefPaste1Row" localSheetId="29" hidden="1">#REF!</definedName>
    <definedName name="XRefPaste1Row" localSheetId="66" hidden="1">#REF!</definedName>
    <definedName name="XRefPaste1Row" localSheetId="67" hidden="1">#REF!</definedName>
    <definedName name="XRefPaste1Row" localSheetId="79" hidden="1">#REF!</definedName>
    <definedName name="XRefPaste1Row" localSheetId="36" hidden="1">#REF!</definedName>
    <definedName name="XRefPaste1Row" localSheetId="37" hidden="1">#REF!</definedName>
    <definedName name="XRefPaste1Row" localSheetId="40" hidden="1">#REF!</definedName>
    <definedName name="XRefPaste1Row" localSheetId="35" hidden="1">#REF!</definedName>
    <definedName name="XRefPaste1Row" localSheetId="39" hidden="1">#REF!</definedName>
    <definedName name="XRefPaste1Row" localSheetId="21" hidden="1">#REF!</definedName>
    <definedName name="XRefPaste1Row" localSheetId="20" hidden="1">#REF!</definedName>
    <definedName name="XRefPaste1Row" localSheetId="28" hidden="1">#REF!</definedName>
    <definedName name="XRefPaste1Row" localSheetId="48" hidden="1">#REF!</definedName>
    <definedName name="XRefPaste1Row" localSheetId="46" hidden="1">#REF!</definedName>
    <definedName name="XRefPaste1Row" localSheetId="47" hidden="1">#REF!</definedName>
    <definedName name="XRefPaste1Row" localSheetId="77" hidden="1">#REF!</definedName>
    <definedName name="XRefPaste1Row" localSheetId="76" hidden="1">#REF!</definedName>
    <definedName name="XRefPaste1Row" localSheetId="75" hidden="1">#REF!</definedName>
    <definedName name="XRefPaste1Row" localSheetId="19" hidden="1">#REF!</definedName>
    <definedName name="XRefPaste1Row" localSheetId="68" hidden="1">#REF!</definedName>
    <definedName name="XRefPaste1Row" localSheetId="69" hidden="1">#REF!</definedName>
    <definedName name="XRefPaste1Row" localSheetId="70" hidden="1">#REF!</definedName>
    <definedName name="XRefPaste1Row" localSheetId="88" hidden="1">#REF!</definedName>
    <definedName name="XRefPaste1Row" localSheetId="25" hidden="1">#REF!</definedName>
    <definedName name="XRefPaste1Row" localSheetId="73" hidden="1">#REF!</definedName>
    <definedName name="XRefPaste1Row" localSheetId="74" hidden="1">#REF!</definedName>
    <definedName name="XRefPaste1Row" localSheetId="27" hidden="1">#REF!</definedName>
    <definedName name="XRefPaste1Row" localSheetId="23" hidden="1">#REF!</definedName>
    <definedName name="XRefPaste1Row" localSheetId="65" hidden="1">#REF!</definedName>
    <definedName name="XRefPaste1Row" localSheetId="63" hidden="1">#REF!</definedName>
    <definedName name="XRefPaste1Row" localSheetId="64" hidden="1">#REF!</definedName>
    <definedName name="XRefPaste1Row" localSheetId="26" hidden="1">#REF!</definedName>
    <definedName name="XRefPaste1Row" localSheetId="71" hidden="1">#REF!</definedName>
    <definedName name="XRefPaste1Row" localSheetId="72" hidden="1">#REF!</definedName>
    <definedName name="XRefPaste1Row" hidden="1">#REF!</definedName>
    <definedName name="XRefPasteRangeCount" hidden="1">1</definedName>
    <definedName name="xx" localSheetId="29" hidden="1">{#N/A,#N/A,FALSE,"Aging Summary";#N/A,#N/A,FALSE,"Ratio Analysis";#N/A,#N/A,FALSE,"Test 120 Day Accts";#N/A,#N/A,FALSE,"Tickmarks"}</definedName>
    <definedName name="xx" localSheetId="66" hidden="1">{#N/A,#N/A,FALSE,"Aging Summary";#N/A,#N/A,FALSE,"Ratio Analysis";#N/A,#N/A,FALSE,"Test 120 Day Accts";#N/A,#N/A,FALSE,"Tickmarks"}</definedName>
    <definedName name="xx" localSheetId="67" hidden="1">{#N/A,#N/A,FALSE,"Aging Summary";#N/A,#N/A,FALSE,"Ratio Analysis";#N/A,#N/A,FALSE,"Test 120 Day Accts";#N/A,#N/A,FALSE,"Tickmarks"}</definedName>
    <definedName name="xx" localSheetId="79" hidden="1">{#N/A,#N/A,FALSE,"Aging Summary";#N/A,#N/A,FALSE,"Ratio Analysis";#N/A,#N/A,FALSE,"Test 120 Day Accts";#N/A,#N/A,FALSE,"Tickmarks"}</definedName>
    <definedName name="xx" localSheetId="36" hidden="1">{#N/A,#N/A,FALSE,"Aging Summary";#N/A,#N/A,FALSE,"Ratio Analysis";#N/A,#N/A,FALSE,"Test 120 Day Accts";#N/A,#N/A,FALSE,"Tickmarks"}</definedName>
    <definedName name="xx" localSheetId="37" hidden="1">{#N/A,#N/A,FALSE,"Aging Summary";#N/A,#N/A,FALSE,"Ratio Analysis";#N/A,#N/A,FALSE,"Test 120 Day Accts";#N/A,#N/A,FALSE,"Tickmarks"}</definedName>
    <definedName name="xx" localSheetId="40" hidden="1">{#N/A,#N/A,FALSE,"Aging Summary";#N/A,#N/A,FALSE,"Ratio Analysis";#N/A,#N/A,FALSE,"Test 120 Day Accts";#N/A,#N/A,FALSE,"Tickmarks"}</definedName>
    <definedName name="xx" localSheetId="35" hidden="1">{#N/A,#N/A,FALSE,"Aging Summary";#N/A,#N/A,FALSE,"Ratio Analysis";#N/A,#N/A,FALSE,"Test 120 Day Accts";#N/A,#N/A,FALSE,"Tickmarks"}</definedName>
    <definedName name="xx" localSheetId="39" hidden="1">{#N/A,#N/A,FALSE,"Aging Summary";#N/A,#N/A,FALSE,"Ratio Analysis";#N/A,#N/A,FALSE,"Test 120 Day Accts";#N/A,#N/A,FALSE,"Tickmarks"}</definedName>
    <definedName name="xx" localSheetId="21" hidden="1">{#N/A,#N/A,FALSE,"Aging Summary";#N/A,#N/A,FALSE,"Ratio Analysis";#N/A,#N/A,FALSE,"Test 120 Day Accts";#N/A,#N/A,FALSE,"Tickmarks"}</definedName>
    <definedName name="xx" localSheetId="20" hidden="1">{#N/A,#N/A,FALSE,"Aging Summary";#N/A,#N/A,FALSE,"Ratio Analysis";#N/A,#N/A,FALSE,"Test 120 Day Accts";#N/A,#N/A,FALSE,"Tickmarks"}</definedName>
    <definedName name="xx" localSheetId="28" hidden="1">{#N/A,#N/A,FALSE,"Aging Summary";#N/A,#N/A,FALSE,"Ratio Analysis";#N/A,#N/A,FALSE,"Test 120 Day Accts";#N/A,#N/A,FALSE,"Tickmarks"}</definedName>
    <definedName name="xx" localSheetId="48" hidden="1">{#N/A,#N/A,FALSE,"Aging Summary";#N/A,#N/A,FALSE,"Ratio Analysis";#N/A,#N/A,FALSE,"Test 120 Day Accts";#N/A,#N/A,FALSE,"Tickmarks"}</definedName>
    <definedName name="xx" localSheetId="46" hidden="1">{#N/A,#N/A,FALSE,"Aging Summary";#N/A,#N/A,FALSE,"Ratio Analysis";#N/A,#N/A,FALSE,"Test 120 Day Accts";#N/A,#N/A,FALSE,"Tickmarks"}</definedName>
    <definedName name="xx" localSheetId="47" hidden="1">{#N/A,#N/A,FALSE,"Aging Summary";#N/A,#N/A,FALSE,"Ratio Analysis";#N/A,#N/A,FALSE,"Test 120 Day Accts";#N/A,#N/A,FALSE,"Tickmarks"}</definedName>
    <definedName name="xx" localSheetId="77" hidden="1">{#N/A,#N/A,FALSE,"Aging Summary";#N/A,#N/A,FALSE,"Ratio Analysis";#N/A,#N/A,FALSE,"Test 120 Day Accts";#N/A,#N/A,FALSE,"Tickmarks"}</definedName>
    <definedName name="xx" localSheetId="76" hidden="1">{#N/A,#N/A,FALSE,"Aging Summary";#N/A,#N/A,FALSE,"Ratio Analysis";#N/A,#N/A,FALSE,"Test 120 Day Accts";#N/A,#N/A,FALSE,"Tickmarks"}</definedName>
    <definedName name="xx" localSheetId="75" hidden="1">{#N/A,#N/A,FALSE,"Aging Summary";#N/A,#N/A,FALSE,"Ratio Analysis";#N/A,#N/A,FALSE,"Test 120 Day Accts";#N/A,#N/A,FALSE,"Tickmarks"}</definedName>
    <definedName name="xx" localSheetId="19" hidden="1">{#N/A,#N/A,FALSE,"Aging Summary";#N/A,#N/A,FALSE,"Ratio Analysis";#N/A,#N/A,FALSE,"Test 120 Day Accts";#N/A,#N/A,FALSE,"Tickmarks"}</definedName>
    <definedName name="xx" localSheetId="68" hidden="1">{#N/A,#N/A,FALSE,"Aging Summary";#N/A,#N/A,FALSE,"Ratio Analysis";#N/A,#N/A,FALSE,"Test 120 Day Accts";#N/A,#N/A,FALSE,"Tickmarks"}</definedName>
    <definedName name="xx" localSheetId="69" hidden="1">{#N/A,#N/A,FALSE,"Aging Summary";#N/A,#N/A,FALSE,"Ratio Analysis";#N/A,#N/A,FALSE,"Test 120 Day Accts";#N/A,#N/A,FALSE,"Tickmarks"}</definedName>
    <definedName name="xx" localSheetId="70" hidden="1">{#N/A,#N/A,FALSE,"Aging Summary";#N/A,#N/A,FALSE,"Ratio Analysis";#N/A,#N/A,FALSE,"Test 120 Day Accts";#N/A,#N/A,FALSE,"Tickmarks"}</definedName>
    <definedName name="xx" localSheetId="88" hidden="1">{#N/A,#N/A,FALSE,"Aging Summary";#N/A,#N/A,FALSE,"Ratio Analysis";#N/A,#N/A,FALSE,"Test 120 Day Accts";#N/A,#N/A,FALSE,"Tickmarks"}</definedName>
    <definedName name="xx" localSheetId="25" hidden="1">{#N/A,#N/A,FALSE,"Aging Summary";#N/A,#N/A,FALSE,"Ratio Analysis";#N/A,#N/A,FALSE,"Test 120 Day Accts";#N/A,#N/A,FALSE,"Tickmarks"}</definedName>
    <definedName name="xx" localSheetId="73" hidden="1">{#N/A,#N/A,FALSE,"Aging Summary";#N/A,#N/A,FALSE,"Ratio Analysis";#N/A,#N/A,FALSE,"Test 120 Day Accts";#N/A,#N/A,FALSE,"Tickmarks"}</definedName>
    <definedName name="xx" localSheetId="74" hidden="1">{#N/A,#N/A,FALSE,"Aging Summary";#N/A,#N/A,FALSE,"Ratio Analysis";#N/A,#N/A,FALSE,"Test 120 Day Accts";#N/A,#N/A,FALSE,"Tickmarks"}</definedName>
    <definedName name="xx" localSheetId="27" hidden="1">{#N/A,#N/A,FALSE,"Aging Summary";#N/A,#N/A,FALSE,"Ratio Analysis";#N/A,#N/A,FALSE,"Test 120 Day Accts";#N/A,#N/A,FALSE,"Tickmarks"}</definedName>
    <definedName name="xx" localSheetId="23" hidden="1">{#N/A,#N/A,FALSE,"Aging Summary";#N/A,#N/A,FALSE,"Ratio Analysis";#N/A,#N/A,FALSE,"Test 120 Day Accts";#N/A,#N/A,FALSE,"Tickmarks"}</definedName>
    <definedName name="xx" localSheetId="65" hidden="1">{#N/A,#N/A,FALSE,"Aging Summary";#N/A,#N/A,FALSE,"Ratio Analysis";#N/A,#N/A,FALSE,"Test 120 Day Accts";#N/A,#N/A,FALSE,"Tickmarks"}</definedName>
    <definedName name="xx" localSheetId="63" hidden="1">{#N/A,#N/A,FALSE,"Aging Summary";#N/A,#N/A,FALSE,"Ratio Analysis";#N/A,#N/A,FALSE,"Test 120 Day Accts";#N/A,#N/A,FALSE,"Tickmarks"}</definedName>
    <definedName name="xx" localSheetId="64" hidden="1">{#N/A,#N/A,FALSE,"Aging Summary";#N/A,#N/A,FALSE,"Ratio Analysis";#N/A,#N/A,FALSE,"Test 120 Day Accts";#N/A,#N/A,FALSE,"Tickmarks"}</definedName>
    <definedName name="xx" localSheetId="26" hidden="1">{#N/A,#N/A,FALSE,"Aging Summary";#N/A,#N/A,FALSE,"Ratio Analysis";#N/A,#N/A,FALSE,"Test 120 Day Accts";#N/A,#N/A,FALSE,"Tickmarks"}</definedName>
    <definedName name="xx" localSheetId="71" hidden="1">{#N/A,#N/A,FALSE,"Aging Summary";#N/A,#N/A,FALSE,"Ratio Analysis";#N/A,#N/A,FALSE,"Test 120 Day Accts";#N/A,#N/A,FALSE,"Tickmarks"}</definedName>
    <definedName name="xx" localSheetId="72" hidden="1">{#N/A,#N/A,FALSE,"Aging Summary";#N/A,#N/A,FALSE,"Ratio Analysis";#N/A,#N/A,FALSE,"Test 120 Day Accts";#N/A,#N/A,FALSE,"Tickmarks"}</definedName>
    <definedName name="xx" hidden="1">{#N/A,#N/A,FALSE,"Aging Summary";#N/A,#N/A,FALSE,"Ratio Analysis";#N/A,#N/A,FALSE,"Test 120 Day Accts";#N/A,#N/A,FALSE,"Tickmarks"}</definedName>
    <definedName name="xxxx"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8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29" hidden="1">{"Portrait",#N/A,FALSE,"BOILER";"boiler_1",#N/A,FALSE,"BOILER";"boiler_2",#N/A,FALSE,"BOILER";"boiler_3",#N/A,FALSE,"BOILER";"results",#N/A,FALSE,"BOILER"}</definedName>
    <definedName name="z" localSheetId="66" hidden="1">{"Portrait",#N/A,FALSE,"BOILER";"boiler_1",#N/A,FALSE,"BOILER";"boiler_2",#N/A,FALSE,"BOILER";"boiler_3",#N/A,FALSE,"BOILER";"results",#N/A,FALSE,"BOILER"}</definedName>
    <definedName name="z" localSheetId="67" hidden="1">{"Portrait",#N/A,FALSE,"BOILER";"boiler_1",#N/A,FALSE,"BOILER";"boiler_2",#N/A,FALSE,"BOILER";"boiler_3",#N/A,FALSE,"BOILER";"results",#N/A,FALSE,"BOILER"}</definedName>
    <definedName name="z" localSheetId="79" hidden="1">{"Portrait",#N/A,FALSE,"BOILER";"boiler_1",#N/A,FALSE,"BOILER";"boiler_2",#N/A,FALSE,"BOILER";"boiler_3",#N/A,FALSE,"BOILER";"results",#N/A,FALSE,"BOILER"}</definedName>
    <definedName name="z" localSheetId="36" hidden="1">{"Portrait",#N/A,FALSE,"BOILER";"boiler_1",#N/A,FALSE,"BOILER";"boiler_2",#N/A,FALSE,"BOILER";"boiler_3",#N/A,FALSE,"BOILER";"results",#N/A,FALSE,"BOILER"}</definedName>
    <definedName name="z" localSheetId="37" hidden="1">{"Portrait",#N/A,FALSE,"BOILER";"boiler_1",#N/A,FALSE,"BOILER";"boiler_2",#N/A,FALSE,"BOILER";"boiler_3",#N/A,FALSE,"BOILER";"results",#N/A,FALSE,"BOILER"}</definedName>
    <definedName name="z" localSheetId="40" hidden="1">{"Portrait",#N/A,FALSE,"BOILER";"boiler_1",#N/A,FALSE,"BOILER";"boiler_2",#N/A,FALSE,"BOILER";"boiler_3",#N/A,FALSE,"BOILER";"results",#N/A,FALSE,"BOILER"}</definedName>
    <definedName name="z" localSheetId="35" hidden="1">{"Portrait",#N/A,FALSE,"BOILER";"boiler_1",#N/A,FALSE,"BOILER";"boiler_2",#N/A,FALSE,"BOILER";"boiler_3",#N/A,FALSE,"BOILER";"results",#N/A,FALSE,"BOILER"}</definedName>
    <definedName name="z" localSheetId="39" hidden="1">{"Portrait",#N/A,FALSE,"BOILER";"boiler_1",#N/A,FALSE,"BOILER";"boiler_2",#N/A,FALSE,"BOILER";"boiler_3",#N/A,FALSE,"BOILER";"results",#N/A,FALSE,"BOILER"}</definedName>
    <definedName name="z" localSheetId="21" hidden="1">{"Portrait",#N/A,FALSE,"BOILER";"boiler_1",#N/A,FALSE,"BOILER";"boiler_2",#N/A,FALSE,"BOILER";"boiler_3",#N/A,FALSE,"BOILER";"results",#N/A,FALSE,"BOILER"}</definedName>
    <definedName name="z" localSheetId="20" hidden="1">{"Portrait",#N/A,FALSE,"BOILER";"boiler_1",#N/A,FALSE,"BOILER";"boiler_2",#N/A,FALSE,"BOILER";"boiler_3",#N/A,FALSE,"BOILER";"results",#N/A,FALSE,"BOILER"}</definedName>
    <definedName name="z" localSheetId="28" hidden="1">{"Portrait",#N/A,FALSE,"BOILER";"boiler_1",#N/A,FALSE,"BOILER";"boiler_2",#N/A,FALSE,"BOILER";"boiler_3",#N/A,FALSE,"BOILER";"results",#N/A,FALSE,"BOILER"}</definedName>
    <definedName name="z" localSheetId="48" hidden="1">{"Portrait",#N/A,FALSE,"BOILER";"boiler_1",#N/A,FALSE,"BOILER";"boiler_2",#N/A,FALSE,"BOILER";"boiler_3",#N/A,FALSE,"BOILER";"results",#N/A,FALSE,"BOILER"}</definedName>
    <definedName name="z" localSheetId="46" hidden="1">{"Portrait",#N/A,FALSE,"BOILER";"boiler_1",#N/A,FALSE,"BOILER";"boiler_2",#N/A,FALSE,"BOILER";"boiler_3",#N/A,FALSE,"BOILER";"results",#N/A,FALSE,"BOILER"}</definedName>
    <definedName name="z" localSheetId="47" hidden="1">{"Portrait",#N/A,FALSE,"BOILER";"boiler_1",#N/A,FALSE,"BOILER";"boiler_2",#N/A,FALSE,"BOILER";"boiler_3",#N/A,FALSE,"BOILER";"results",#N/A,FALSE,"BOILER"}</definedName>
    <definedName name="z" localSheetId="77" hidden="1">{"Portrait",#N/A,FALSE,"BOILER";"boiler_1",#N/A,FALSE,"BOILER";"boiler_2",#N/A,FALSE,"BOILER";"boiler_3",#N/A,FALSE,"BOILER";"results",#N/A,FALSE,"BOILER"}</definedName>
    <definedName name="z" localSheetId="76" hidden="1">{"Portrait",#N/A,FALSE,"BOILER";"boiler_1",#N/A,FALSE,"BOILER";"boiler_2",#N/A,FALSE,"BOILER";"boiler_3",#N/A,FALSE,"BOILER";"results",#N/A,FALSE,"BOILER"}</definedName>
    <definedName name="z" localSheetId="75" hidden="1">{"Portrait",#N/A,FALSE,"BOILER";"boiler_1",#N/A,FALSE,"BOILER";"boiler_2",#N/A,FALSE,"BOILER";"boiler_3",#N/A,FALSE,"BOILER";"results",#N/A,FALSE,"BOILER"}</definedName>
    <definedName name="z" localSheetId="19" hidden="1">{"Portrait",#N/A,FALSE,"BOILER";"boiler_1",#N/A,FALSE,"BOILER";"boiler_2",#N/A,FALSE,"BOILER";"boiler_3",#N/A,FALSE,"BOILER";"results",#N/A,FALSE,"BOILER"}</definedName>
    <definedName name="z" localSheetId="68" hidden="1">{"Portrait",#N/A,FALSE,"BOILER";"boiler_1",#N/A,FALSE,"BOILER";"boiler_2",#N/A,FALSE,"BOILER";"boiler_3",#N/A,FALSE,"BOILER";"results",#N/A,FALSE,"BOILER"}</definedName>
    <definedName name="z" localSheetId="69" hidden="1">{"Portrait",#N/A,FALSE,"BOILER";"boiler_1",#N/A,FALSE,"BOILER";"boiler_2",#N/A,FALSE,"BOILER";"boiler_3",#N/A,FALSE,"BOILER";"results",#N/A,FALSE,"BOILER"}</definedName>
    <definedName name="z" localSheetId="70" hidden="1">{"Portrait",#N/A,FALSE,"BOILER";"boiler_1",#N/A,FALSE,"BOILER";"boiler_2",#N/A,FALSE,"BOILER";"boiler_3",#N/A,FALSE,"BOILER";"results",#N/A,FALSE,"BOILER"}</definedName>
    <definedName name="z" localSheetId="88" hidden="1">{"Portrait",#N/A,FALSE,"BOILER";"boiler_1",#N/A,FALSE,"BOILER";"boiler_2",#N/A,FALSE,"BOILER";"boiler_3",#N/A,FALSE,"BOILER";"results",#N/A,FALSE,"BOILER"}</definedName>
    <definedName name="z" localSheetId="25" hidden="1">{"Portrait",#N/A,FALSE,"BOILER";"boiler_1",#N/A,FALSE,"BOILER";"boiler_2",#N/A,FALSE,"BOILER";"boiler_3",#N/A,FALSE,"BOILER";"results",#N/A,FALSE,"BOILER"}</definedName>
    <definedName name="z" localSheetId="73" hidden="1">{"Portrait",#N/A,FALSE,"BOILER";"boiler_1",#N/A,FALSE,"BOILER";"boiler_2",#N/A,FALSE,"BOILER";"boiler_3",#N/A,FALSE,"BOILER";"results",#N/A,FALSE,"BOILER"}</definedName>
    <definedName name="z" localSheetId="74" hidden="1">{"Portrait",#N/A,FALSE,"BOILER";"boiler_1",#N/A,FALSE,"BOILER";"boiler_2",#N/A,FALSE,"BOILER";"boiler_3",#N/A,FALSE,"BOILER";"results",#N/A,FALSE,"BOILER"}</definedName>
    <definedName name="z" localSheetId="27" hidden="1">{"Portrait",#N/A,FALSE,"BOILER";"boiler_1",#N/A,FALSE,"BOILER";"boiler_2",#N/A,FALSE,"BOILER";"boiler_3",#N/A,FALSE,"BOILER";"results",#N/A,FALSE,"BOILER"}</definedName>
    <definedName name="z" localSheetId="23" hidden="1">{"Portrait",#N/A,FALSE,"BOILER";"boiler_1",#N/A,FALSE,"BOILER";"boiler_2",#N/A,FALSE,"BOILER";"boiler_3",#N/A,FALSE,"BOILER";"results",#N/A,FALSE,"BOILER"}</definedName>
    <definedName name="z" localSheetId="65" hidden="1">{"Portrait",#N/A,FALSE,"BOILER";"boiler_1",#N/A,FALSE,"BOILER";"boiler_2",#N/A,FALSE,"BOILER";"boiler_3",#N/A,FALSE,"BOILER";"results",#N/A,FALSE,"BOILER"}</definedName>
    <definedName name="z" localSheetId="63" hidden="1">{"Portrait",#N/A,FALSE,"BOILER";"boiler_1",#N/A,FALSE,"BOILER";"boiler_2",#N/A,FALSE,"BOILER";"boiler_3",#N/A,FALSE,"BOILER";"results",#N/A,FALSE,"BOILER"}</definedName>
    <definedName name="z" localSheetId="64" hidden="1">{"Portrait",#N/A,FALSE,"BOILER";"boiler_1",#N/A,FALSE,"BOILER";"boiler_2",#N/A,FALSE,"BOILER";"boiler_3",#N/A,FALSE,"BOILER";"results",#N/A,FALSE,"BOILER"}</definedName>
    <definedName name="z" localSheetId="26" hidden="1">{"Portrait",#N/A,FALSE,"BOILER";"boiler_1",#N/A,FALSE,"BOILER";"boiler_2",#N/A,FALSE,"BOILER";"boiler_3",#N/A,FALSE,"BOILER";"results",#N/A,FALSE,"BOILER"}</definedName>
    <definedName name="z" localSheetId="71" hidden="1">{"Portrait",#N/A,FALSE,"BOILER";"boiler_1",#N/A,FALSE,"BOILER";"boiler_2",#N/A,FALSE,"BOILER";"boiler_3",#N/A,FALSE,"BOILER";"results",#N/A,FALSE,"BOILER"}</definedName>
    <definedName name="z" localSheetId="72"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#REF!</definedName>
    <definedName name="Z_74BB7D31_A24A_11D3_95F1_000000000000_.wvu.PrintArea" localSheetId="29" hidden="1">#REF!</definedName>
    <definedName name="Z_74BB7D31_A24A_11D3_95F1_000000000000_.wvu.PrintArea" localSheetId="66" hidden="1">#REF!</definedName>
    <definedName name="Z_74BB7D31_A24A_11D3_95F1_000000000000_.wvu.PrintArea" localSheetId="67" hidden="1">#REF!</definedName>
    <definedName name="Z_74BB7D31_A24A_11D3_95F1_000000000000_.wvu.PrintArea" localSheetId="79" hidden="1">#REF!</definedName>
    <definedName name="Z_74BB7D31_A24A_11D3_95F1_000000000000_.wvu.PrintArea" localSheetId="36" hidden="1">#REF!</definedName>
    <definedName name="Z_74BB7D31_A24A_11D3_95F1_000000000000_.wvu.PrintArea" localSheetId="37" hidden="1">#REF!</definedName>
    <definedName name="Z_74BB7D31_A24A_11D3_95F1_000000000000_.wvu.PrintArea" localSheetId="40" hidden="1">#REF!</definedName>
    <definedName name="Z_74BB7D31_A24A_11D3_95F1_000000000000_.wvu.PrintArea" localSheetId="35" hidden="1">#REF!</definedName>
    <definedName name="Z_74BB7D31_A24A_11D3_95F1_000000000000_.wvu.PrintArea" localSheetId="39" hidden="1">#REF!</definedName>
    <definedName name="Z_74BB7D31_A24A_11D3_95F1_000000000000_.wvu.PrintArea" localSheetId="21" hidden="1">#REF!</definedName>
    <definedName name="Z_74BB7D31_A24A_11D3_95F1_000000000000_.wvu.PrintArea" localSheetId="20" hidden="1">#REF!</definedName>
    <definedName name="Z_74BB7D31_A24A_11D3_95F1_000000000000_.wvu.PrintArea" localSheetId="28" hidden="1">#REF!</definedName>
    <definedName name="Z_74BB7D31_A24A_11D3_95F1_000000000000_.wvu.PrintArea" localSheetId="48" hidden="1">#REF!</definedName>
    <definedName name="Z_74BB7D31_A24A_11D3_95F1_000000000000_.wvu.PrintArea" localSheetId="46" hidden="1">#REF!</definedName>
    <definedName name="Z_74BB7D31_A24A_11D3_95F1_000000000000_.wvu.PrintArea" localSheetId="47" hidden="1">#REF!</definedName>
    <definedName name="Z_74BB7D31_A24A_11D3_95F1_000000000000_.wvu.PrintArea" localSheetId="77" hidden="1">#REF!</definedName>
    <definedName name="Z_74BB7D31_A24A_11D3_95F1_000000000000_.wvu.PrintArea" localSheetId="76" hidden="1">#REF!</definedName>
    <definedName name="Z_74BB7D31_A24A_11D3_95F1_000000000000_.wvu.PrintArea" localSheetId="75" hidden="1">#REF!</definedName>
    <definedName name="Z_74BB7D31_A24A_11D3_95F1_000000000000_.wvu.PrintArea" localSheetId="19" hidden="1">#REF!</definedName>
    <definedName name="Z_74BB7D31_A24A_11D3_95F1_000000000000_.wvu.PrintArea" localSheetId="68" hidden="1">#REF!</definedName>
    <definedName name="Z_74BB7D31_A24A_11D3_95F1_000000000000_.wvu.PrintArea" localSheetId="69" hidden="1">#REF!</definedName>
    <definedName name="Z_74BB7D31_A24A_11D3_95F1_000000000000_.wvu.PrintArea" localSheetId="70" hidden="1">#REF!</definedName>
    <definedName name="Z_74BB7D31_A24A_11D3_95F1_000000000000_.wvu.PrintArea" localSheetId="88" hidden="1">#REF!</definedName>
    <definedName name="Z_74BB7D31_A24A_11D3_95F1_000000000000_.wvu.PrintArea" localSheetId="25" hidden="1">#REF!</definedName>
    <definedName name="Z_74BB7D31_A24A_11D3_95F1_000000000000_.wvu.PrintArea" localSheetId="73" hidden="1">#REF!</definedName>
    <definedName name="Z_74BB7D31_A24A_11D3_95F1_000000000000_.wvu.PrintArea" localSheetId="74" hidden="1">#REF!</definedName>
    <definedName name="Z_74BB7D31_A24A_11D3_95F1_000000000000_.wvu.PrintArea" localSheetId="27" hidden="1">#REF!</definedName>
    <definedName name="Z_74BB7D31_A24A_11D3_95F1_000000000000_.wvu.PrintArea" localSheetId="23" hidden="1">#REF!</definedName>
    <definedName name="Z_74BB7D31_A24A_11D3_95F1_000000000000_.wvu.PrintArea" localSheetId="65" hidden="1">#REF!</definedName>
    <definedName name="Z_74BB7D31_A24A_11D3_95F1_000000000000_.wvu.PrintArea" localSheetId="63" hidden="1">#REF!</definedName>
    <definedName name="Z_74BB7D31_A24A_11D3_95F1_000000000000_.wvu.PrintArea" localSheetId="64" hidden="1">#REF!</definedName>
    <definedName name="Z_74BB7D31_A24A_11D3_95F1_000000000000_.wvu.PrintArea" localSheetId="26" hidden="1">#REF!</definedName>
    <definedName name="Z_74BB7D31_A24A_11D3_95F1_000000000000_.wvu.PrintArea" localSheetId="71" hidden="1">#REF!</definedName>
    <definedName name="Z_74BB7D31_A24A_11D3_95F1_000000000000_.wvu.PrintArea" localSheetId="72" hidden="1">#REF!</definedName>
    <definedName name="Z_74BB7D31_A24A_11D3_95F1_000000000000_.wvu.PrintArea" hidden="1">#REF!</definedName>
    <definedName name="Zi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 i="113" l="1"/>
  <c r="M4" i="113" s="1"/>
  <c r="N4" i="113" s="1"/>
  <c r="O4" i="113" s="1"/>
  <c r="P4" i="113" s="1"/>
  <c r="Q4" i="113" s="1"/>
  <c r="R4" i="113" s="1"/>
  <c r="S4" i="113" s="1"/>
  <c r="T4" i="113" s="1"/>
  <c r="U4" i="113" s="1"/>
  <c r="V4" i="113" s="1"/>
  <c r="W4" i="113" s="1"/>
  <c r="X4" i="113" s="1"/>
  <c r="Y4" i="113" s="1"/>
  <c r="Z4" i="113" s="1"/>
  <c r="AA4" i="113" s="1"/>
  <c r="AB4" i="113" s="1"/>
  <c r="AC4" i="113" s="1"/>
  <c r="AD4" i="113" s="1"/>
  <c r="AE4" i="113" s="1"/>
  <c r="AF4" i="113" s="1"/>
  <c r="AG4" i="113" s="1"/>
  <c r="AH4" i="113" s="1"/>
  <c r="AI4" i="113" s="1"/>
  <c r="AJ4" i="113" s="1"/>
  <c r="AK4" i="113" s="1"/>
  <c r="AL4" i="113" s="1"/>
  <c r="AM4" i="113" s="1"/>
  <c r="AN4" i="113" s="1"/>
  <c r="AO4" i="113" s="1"/>
  <c r="AP4" i="113" s="1"/>
  <c r="AQ4" i="113" s="1"/>
  <c r="AR4" i="113" s="1"/>
  <c r="AS4" i="113" s="1"/>
  <c r="AT4" i="113" s="1"/>
  <c r="AU4" i="113" s="1"/>
  <c r="K4" i="113"/>
  <c r="K5" i="224"/>
  <c r="L5" i="224" s="1"/>
  <c r="M5" i="224" s="1"/>
  <c r="N5" i="224" s="1"/>
  <c r="O5" i="224" s="1"/>
  <c r="P5" i="224" s="1"/>
  <c r="Q5" i="224" s="1"/>
  <c r="R5" i="224" s="1"/>
  <c r="S5" i="224" s="1"/>
  <c r="T5" i="224" s="1"/>
  <c r="U5" i="224" s="1"/>
  <c r="V5" i="224" s="1"/>
  <c r="W5" i="224" s="1"/>
  <c r="X5" i="224" s="1"/>
  <c r="Y5" i="224" s="1"/>
  <c r="Z5" i="224" s="1"/>
  <c r="AA5" i="224" s="1"/>
  <c r="AB5" i="224" s="1"/>
  <c r="AC5" i="224" s="1"/>
  <c r="AD5" i="224" s="1"/>
  <c r="AE5" i="224" s="1"/>
  <c r="AF5" i="224" s="1"/>
  <c r="AG5" i="224" s="1"/>
  <c r="AH5" i="224" s="1"/>
  <c r="AI5" i="224" s="1"/>
  <c r="AJ5" i="224" s="1"/>
  <c r="AK5" i="224" s="1"/>
  <c r="AL5" i="224" s="1"/>
  <c r="AM5" i="224" s="1"/>
  <c r="AN5" i="224" s="1"/>
  <c r="AO5" i="224" s="1"/>
  <c r="AP5" i="224" s="1"/>
  <c r="AQ5" i="224" s="1"/>
  <c r="AR5" i="224" s="1"/>
  <c r="AS5" i="224" s="1"/>
  <c r="AT5" i="224" s="1"/>
  <c r="AU5" i="224" s="1"/>
  <c r="K5" i="222"/>
  <c r="L5" i="222" s="1"/>
  <c r="M5" i="222" s="1"/>
  <c r="N5" i="222" s="1"/>
  <c r="O5" i="222" s="1"/>
  <c r="P5" i="222" s="1"/>
  <c r="Q5" i="222" s="1"/>
  <c r="R5" i="222" s="1"/>
  <c r="S5" i="222" s="1"/>
  <c r="T5" i="222" s="1"/>
  <c r="U5" i="222" s="1"/>
  <c r="V5" i="222" s="1"/>
  <c r="W5" i="222" s="1"/>
  <c r="X5" i="222" s="1"/>
  <c r="Y5" i="222" s="1"/>
  <c r="Z5" i="222" s="1"/>
  <c r="AA5" i="222" s="1"/>
  <c r="AB5" i="222" s="1"/>
  <c r="AC5" i="222" s="1"/>
  <c r="AD5" i="222" s="1"/>
  <c r="AE5" i="222" s="1"/>
  <c r="AF5" i="222" s="1"/>
  <c r="AG5" i="222" s="1"/>
  <c r="AH5" i="222" s="1"/>
  <c r="AI5" i="222" s="1"/>
  <c r="AJ5" i="222" s="1"/>
  <c r="AK5" i="222" s="1"/>
  <c r="AL5" i="222" s="1"/>
  <c r="AM5" i="222" s="1"/>
  <c r="AN5" i="222" s="1"/>
  <c r="AO5" i="222" s="1"/>
  <c r="AP5" i="222" s="1"/>
  <c r="AQ5" i="222" s="1"/>
  <c r="AR5" i="222" s="1"/>
  <c r="AS5" i="222" s="1"/>
  <c r="AT5" i="222" s="1"/>
  <c r="AU5" i="222" s="1"/>
  <c r="M5" i="228"/>
  <c r="N5" i="228" s="1"/>
  <c r="O5" i="228" s="1"/>
  <c r="P5" i="228" s="1"/>
  <c r="Q5" i="228" s="1"/>
  <c r="R5" i="228" s="1"/>
  <c r="S5" i="228" s="1"/>
  <c r="T5" i="228" s="1"/>
  <c r="U5" i="228" s="1"/>
  <c r="V5" i="228" s="1"/>
  <c r="W5" i="228" s="1"/>
  <c r="X5" i="228" s="1"/>
  <c r="Y5" i="228" s="1"/>
  <c r="Z5" i="228" s="1"/>
  <c r="AA5" i="228" s="1"/>
  <c r="AB5" i="228" s="1"/>
  <c r="AC5" i="228" s="1"/>
  <c r="AD5" i="228" s="1"/>
  <c r="AE5" i="228" s="1"/>
  <c r="AF5" i="228" s="1"/>
  <c r="AG5" i="228" s="1"/>
  <c r="AH5" i="228" s="1"/>
  <c r="AI5" i="228" s="1"/>
  <c r="AJ5" i="228" s="1"/>
  <c r="AK5" i="228" s="1"/>
  <c r="AL5" i="228" s="1"/>
  <c r="AM5" i="228" s="1"/>
  <c r="AN5" i="228" s="1"/>
  <c r="AO5" i="228" s="1"/>
  <c r="AP5" i="228" s="1"/>
  <c r="AQ5" i="228" s="1"/>
  <c r="AR5" i="228" s="1"/>
  <c r="AS5" i="228" s="1"/>
  <c r="AT5" i="228" s="1"/>
  <c r="AU5" i="228" s="1"/>
  <c r="L5" i="228"/>
  <c r="K5" i="228"/>
  <c r="K5" i="219"/>
  <c r="L5" i="219" s="1"/>
  <c r="M5" i="219" s="1"/>
  <c r="N5" i="219" s="1"/>
  <c r="O5" i="219" s="1"/>
  <c r="P5" i="219" s="1"/>
  <c r="Q5" i="219" s="1"/>
  <c r="R5" i="219" s="1"/>
  <c r="S5" i="219" s="1"/>
  <c r="T5" i="219" s="1"/>
  <c r="U5" i="219" s="1"/>
  <c r="V5" i="219" s="1"/>
  <c r="W5" i="219" s="1"/>
  <c r="X5" i="219" s="1"/>
  <c r="Y5" i="219" s="1"/>
  <c r="Z5" i="219" s="1"/>
  <c r="AA5" i="219" s="1"/>
  <c r="AB5" i="219" s="1"/>
  <c r="AC5" i="219" s="1"/>
  <c r="AD5" i="219" s="1"/>
  <c r="AE5" i="219" s="1"/>
  <c r="AF5" i="219" s="1"/>
  <c r="AG5" i="219" s="1"/>
  <c r="AH5" i="219" s="1"/>
  <c r="AI5" i="219" s="1"/>
  <c r="AJ5" i="219" s="1"/>
  <c r="AK5" i="219" s="1"/>
  <c r="AL5" i="219" s="1"/>
  <c r="AM5" i="219" s="1"/>
  <c r="AN5" i="219" s="1"/>
  <c r="AO5" i="219" s="1"/>
  <c r="AP5" i="219" s="1"/>
  <c r="AQ5" i="219" s="1"/>
  <c r="AR5" i="219" s="1"/>
  <c r="AS5" i="219" s="1"/>
  <c r="AT5" i="219" s="1"/>
  <c r="AU5" i="219" s="1"/>
  <c r="K5" i="192"/>
  <c r="L5" i="192" s="1"/>
  <c r="M5" i="192" s="1"/>
  <c r="N5" i="192" s="1"/>
  <c r="O5" i="192" s="1"/>
  <c r="P5" i="192" s="1"/>
  <c r="Q5" i="192" s="1"/>
  <c r="R5" i="192" s="1"/>
  <c r="S5" i="192" s="1"/>
  <c r="T5" i="192" s="1"/>
  <c r="U5" i="192" s="1"/>
  <c r="V5" i="192" s="1"/>
  <c r="W5" i="192" s="1"/>
  <c r="X5" i="192" s="1"/>
  <c r="Y5" i="192" s="1"/>
  <c r="Z5" i="192" s="1"/>
  <c r="AA5" i="192" s="1"/>
  <c r="AB5" i="192" s="1"/>
  <c r="AC5" i="192" s="1"/>
  <c r="AD5" i="192" s="1"/>
  <c r="AE5" i="192" s="1"/>
  <c r="AF5" i="192" s="1"/>
  <c r="AG5" i="192" s="1"/>
  <c r="AH5" i="192" s="1"/>
  <c r="AI5" i="192" s="1"/>
  <c r="AJ5" i="192" s="1"/>
  <c r="AK5" i="192" s="1"/>
  <c r="AL5" i="192" s="1"/>
  <c r="AM5" i="192" s="1"/>
  <c r="AN5" i="192" s="1"/>
  <c r="AO5" i="192" s="1"/>
  <c r="AP5" i="192" s="1"/>
  <c r="AQ5" i="192" s="1"/>
  <c r="AR5" i="192" s="1"/>
  <c r="AS5" i="192" s="1"/>
  <c r="AT5" i="192" s="1"/>
  <c r="AU5" i="192" s="1"/>
  <c r="K5" i="202"/>
  <c r="L5" i="202" s="1"/>
  <c r="M5" i="202" s="1"/>
  <c r="N5" i="202" s="1"/>
  <c r="O5" i="202" s="1"/>
  <c r="P5" i="202" s="1"/>
  <c r="Q5" i="202" s="1"/>
  <c r="R5" i="202" s="1"/>
  <c r="S5" i="202" s="1"/>
  <c r="T5" i="202" s="1"/>
  <c r="U5" i="202" s="1"/>
  <c r="V5" i="202" s="1"/>
  <c r="W5" i="202" s="1"/>
  <c r="X5" i="202" s="1"/>
  <c r="Y5" i="202" s="1"/>
  <c r="Z5" i="202" s="1"/>
  <c r="AA5" i="202" s="1"/>
  <c r="AB5" i="202" s="1"/>
  <c r="AC5" i="202" s="1"/>
  <c r="AD5" i="202" s="1"/>
  <c r="AE5" i="202" s="1"/>
  <c r="AF5" i="202" s="1"/>
  <c r="AG5" i="202" s="1"/>
  <c r="AH5" i="202" s="1"/>
  <c r="AI5" i="202" s="1"/>
  <c r="AJ5" i="202" s="1"/>
  <c r="AK5" i="202" s="1"/>
  <c r="AL5" i="202" s="1"/>
  <c r="AM5" i="202" s="1"/>
  <c r="AN5" i="202" s="1"/>
  <c r="AO5" i="202" s="1"/>
  <c r="AP5" i="202" s="1"/>
  <c r="AQ5" i="202" s="1"/>
  <c r="AR5" i="202" s="1"/>
  <c r="AS5" i="202" s="1"/>
  <c r="AT5" i="202" s="1"/>
  <c r="AU5" i="202" s="1"/>
  <c r="L4" i="124"/>
  <c r="M4" i="124" s="1"/>
  <c r="N4" i="124" s="1"/>
  <c r="O4" i="124" s="1"/>
  <c r="P4" i="124" s="1"/>
  <c r="Q4" i="124" s="1"/>
  <c r="R4" i="124" s="1"/>
  <c r="S4" i="124" s="1"/>
  <c r="T4" i="124" s="1"/>
  <c r="U4" i="124" s="1"/>
  <c r="V4" i="124" s="1"/>
  <c r="W4" i="124" s="1"/>
  <c r="X4" i="124" s="1"/>
  <c r="Y4" i="124" s="1"/>
  <c r="Z4" i="124" s="1"/>
  <c r="AA4" i="124" s="1"/>
  <c r="AB4" i="124" s="1"/>
  <c r="AC4" i="124" s="1"/>
  <c r="AD4" i="124" s="1"/>
  <c r="AE4" i="124" s="1"/>
  <c r="AF4" i="124" s="1"/>
  <c r="AG4" i="124" s="1"/>
  <c r="AH4" i="124" s="1"/>
  <c r="AI4" i="124" s="1"/>
  <c r="AJ4" i="124" s="1"/>
  <c r="AK4" i="124" s="1"/>
  <c r="AL4" i="124" s="1"/>
  <c r="AM4" i="124" s="1"/>
  <c r="AN4" i="124" s="1"/>
  <c r="AO4" i="124" s="1"/>
  <c r="AP4" i="124" s="1"/>
  <c r="AQ4" i="124" s="1"/>
  <c r="AR4" i="124" s="1"/>
  <c r="AS4" i="124" s="1"/>
  <c r="AT4" i="124" s="1"/>
  <c r="AU4" i="124" s="1"/>
  <c r="K4" i="124"/>
  <c r="L4" i="211"/>
  <c r="M4" i="211" s="1"/>
  <c r="N4" i="211" s="1"/>
  <c r="O4" i="211" s="1"/>
  <c r="P4" i="211" s="1"/>
  <c r="Q4" i="211" s="1"/>
  <c r="R4" i="211" s="1"/>
  <c r="S4" i="211" s="1"/>
  <c r="T4" i="211" s="1"/>
  <c r="U4" i="211" s="1"/>
  <c r="V4" i="211" s="1"/>
  <c r="W4" i="211" s="1"/>
  <c r="X4" i="211" s="1"/>
  <c r="Y4" i="211" s="1"/>
  <c r="Z4" i="211" s="1"/>
  <c r="AA4" i="211" s="1"/>
  <c r="AB4" i="211" s="1"/>
  <c r="AC4" i="211" s="1"/>
  <c r="AD4" i="211" s="1"/>
  <c r="AE4" i="211" s="1"/>
  <c r="AF4" i="211" s="1"/>
  <c r="AG4" i="211" s="1"/>
  <c r="AH4" i="211" s="1"/>
  <c r="AI4" i="211" s="1"/>
  <c r="AJ4" i="211" s="1"/>
  <c r="AK4" i="211" s="1"/>
  <c r="AL4" i="211" s="1"/>
  <c r="AM4" i="211" s="1"/>
  <c r="AN4" i="211" s="1"/>
  <c r="AO4" i="211" s="1"/>
  <c r="AP4" i="211" s="1"/>
  <c r="AQ4" i="211" s="1"/>
  <c r="AR4" i="211" s="1"/>
  <c r="AS4" i="211" s="1"/>
  <c r="AT4" i="211" s="1"/>
  <c r="AU4" i="211" s="1"/>
  <c r="K4" i="211"/>
  <c r="K4" i="212"/>
  <c r="L4" i="212" s="1"/>
  <c r="M4" i="212" s="1"/>
  <c r="N4" i="212" s="1"/>
  <c r="O4" i="212" s="1"/>
  <c r="P4" i="212" s="1"/>
  <c r="Q4" i="212" s="1"/>
  <c r="R4" i="212" s="1"/>
  <c r="S4" i="212" s="1"/>
  <c r="T4" i="212" s="1"/>
  <c r="U4" i="212" s="1"/>
  <c r="V4" i="212" s="1"/>
  <c r="W4" i="212" s="1"/>
  <c r="X4" i="212" s="1"/>
  <c r="Y4" i="212" s="1"/>
  <c r="Z4" i="212" s="1"/>
  <c r="AA4" i="212" s="1"/>
  <c r="AB4" i="212" s="1"/>
  <c r="AC4" i="212" s="1"/>
  <c r="AD4" i="212" s="1"/>
  <c r="AE4" i="212" s="1"/>
  <c r="AF4" i="212" s="1"/>
  <c r="AG4" i="212" s="1"/>
  <c r="AH4" i="212" s="1"/>
  <c r="AI4" i="212" s="1"/>
  <c r="AJ4" i="212" s="1"/>
  <c r="AK4" i="212" s="1"/>
  <c r="AL4" i="212" s="1"/>
  <c r="AM4" i="212" s="1"/>
  <c r="AN4" i="212" s="1"/>
  <c r="AO4" i="212" s="1"/>
  <c r="AP4" i="212" s="1"/>
  <c r="AQ4" i="212" s="1"/>
  <c r="AR4" i="212" s="1"/>
  <c r="AS4" i="212" s="1"/>
  <c r="AT4" i="212" s="1"/>
  <c r="AU4" i="212" s="1"/>
  <c r="L4" i="190"/>
  <c r="M4" i="190" s="1"/>
  <c r="N4" i="190" s="1"/>
  <c r="O4" i="190" s="1"/>
  <c r="P4" i="190" s="1"/>
  <c r="Q4" i="190" s="1"/>
  <c r="R4" i="190" s="1"/>
  <c r="S4" i="190" s="1"/>
  <c r="T4" i="190" s="1"/>
  <c r="U4" i="190" s="1"/>
  <c r="V4" i="190" s="1"/>
  <c r="W4" i="190" s="1"/>
  <c r="X4" i="190" s="1"/>
  <c r="Y4" i="190" s="1"/>
  <c r="Z4" i="190" s="1"/>
  <c r="AA4" i="190" s="1"/>
  <c r="AB4" i="190" s="1"/>
  <c r="AC4" i="190" s="1"/>
  <c r="AD4" i="190" s="1"/>
  <c r="AE4" i="190" s="1"/>
  <c r="AF4" i="190" s="1"/>
  <c r="AG4" i="190" s="1"/>
  <c r="AH4" i="190" s="1"/>
  <c r="AI4" i="190" s="1"/>
  <c r="AJ4" i="190" s="1"/>
  <c r="AK4" i="190" s="1"/>
  <c r="AL4" i="190" s="1"/>
  <c r="AM4" i="190" s="1"/>
  <c r="AN4" i="190" s="1"/>
  <c r="AO4" i="190" s="1"/>
  <c r="AP4" i="190" s="1"/>
  <c r="AQ4" i="190" s="1"/>
  <c r="AR4" i="190" s="1"/>
  <c r="AS4" i="190" s="1"/>
  <c r="AT4" i="190" s="1"/>
  <c r="AU4" i="190" s="1"/>
  <c r="K4" i="190"/>
  <c r="L4" i="146"/>
  <c r="M4" i="146" s="1"/>
  <c r="N4" i="146" s="1"/>
  <c r="O4" i="146" s="1"/>
  <c r="P4" i="146" s="1"/>
  <c r="Q4" i="146" s="1"/>
  <c r="R4" i="146" s="1"/>
  <c r="S4" i="146" s="1"/>
  <c r="T4" i="146" s="1"/>
  <c r="U4" i="146" s="1"/>
  <c r="V4" i="146" s="1"/>
  <c r="W4" i="146" s="1"/>
  <c r="X4" i="146" s="1"/>
  <c r="Y4" i="146" s="1"/>
  <c r="Z4" i="146" s="1"/>
  <c r="AA4" i="146" s="1"/>
  <c r="AB4" i="146" s="1"/>
  <c r="AC4" i="146" s="1"/>
  <c r="AD4" i="146" s="1"/>
  <c r="AE4" i="146" s="1"/>
  <c r="AF4" i="146" s="1"/>
  <c r="AG4" i="146" s="1"/>
  <c r="AH4" i="146" s="1"/>
  <c r="AI4" i="146" s="1"/>
  <c r="AJ4" i="146" s="1"/>
  <c r="AK4" i="146" s="1"/>
  <c r="AL4" i="146" s="1"/>
  <c r="AM4" i="146" s="1"/>
  <c r="AN4" i="146" s="1"/>
  <c r="AO4" i="146" s="1"/>
  <c r="AP4" i="146" s="1"/>
  <c r="AQ4" i="146" s="1"/>
  <c r="AR4" i="146" s="1"/>
  <c r="AS4" i="146" s="1"/>
  <c r="AT4" i="146" s="1"/>
  <c r="AU4" i="146" s="1"/>
  <c r="K4" i="146"/>
  <c r="L4" i="145"/>
  <c r="M4" i="145" s="1"/>
  <c r="N4" i="145" s="1"/>
  <c r="O4" i="145" s="1"/>
  <c r="P4" i="145" s="1"/>
  <c r="Q4" i="145" s="1"/>
  <c r="R4" i="145" s="1"/>
  <c r="S4" i="145" s="1"/>
  <c r="T4" i="145" s="1"/>
  <c r="U4" i="145" s="1"/>
  <c r="V4" i="145" s="1"/>
  <c r="W4" i="145" s="1"/>
  <c r="X4" i="145" s="1"/>
  <c r="Y4" i="145" s="1"/>
  <c r="Z4" i="145" s="1"/>
  <c r="AA4" i="145" s="1"/>
  <c r="AB4" i="145" s="1"/>
  <c r="AC4" i="145" s="1"/>
  <c r="AD4" i="145" s="1"/>
  <c r="AE4" i="145" s="1"/>
  <c r="AF4" i="145" s="1"/>
  <c r="AG4" i="145" s="1"/>
  <c r="AH4" i="145" s="1"/>
  <c r="AI4" i="145" s="1"/>
  <c r="AJ4" i="145" s="1"/>
  <c r="AK4" i="145" s="1"/>
  <c r="AL4" i="145" s="1"/>
  <c r="AM4" i="145" s="1"/>
  <c r="AN4" i="145" s="1"/>
  <c r="AO4" i="145" s="1"/>
  <c r="AP4" i="145" s="1"/>
  <c r="AQ4" i="145" s="1"/>
  <c r="AR4" i="145" s="1"/>
  <c r="AS4" i="145" s="1"/>
  <c r="AT4" i="145" s="1"/>
  <c r="AU4" i="145" s="1"/>
  <c r="K4" i="145"/>
  <c r="L4" i="205"/>
  <c r="M4" i="205" s="1"/>
  <c r="N4" i="205" s="1"/>
  <c r="O4" i="205" s="1"/>
  <c r="P4" i="205" s="1"/>
  <c r="Q4" i="205" s="1"/>
  <c r="R4" i="205" s="1"/>
  <c r="S4" i="205" s="1"/>
  <c r="T4" i="205" s="1"/>
  <c r="U4" i="205" s="1"/>
  <c r="V4" i="205" s="1"/>
  <c r="W4" i="205" s="1"/>
  <c r="X4" i="205" s="1"/>
  <c r="Y4" i="205" s="1"/>
  <c r="Z4" i="205" s="1"/>
  <c r="AA4" i="205" s="1"/>
  <c r="AB4" i="205" s="1"/>
  <c r="AC4" i="205" s="1"/>
  <c r="AD4" i="205" s="1"/>
  <c r="AE4" i="205" s="1"/>
  <c r="AF4" i="205" s="1"/>
  <c r="AG4" i="205" s="1"/>
  <c r="AH4" i="205" s="1"/>
  <c r="AI4" i="205" s="1"/>
  <c r="AJ4" i="205" s="1"/>
  <c r="AK4" i="205" s="1"/>
  <c r="AL4" i="205" s="1"/>
  <c r="AM4" i="205" s="1"/>
  <c r="AN4" i="205" s="1"/>
  <c r="AO4" i="205" s="1"/>
  <c r="AP4" i="205" s="1"/>
  <c r="AQ4" i="205" s="1"/>
  <c r="AR4" i="205" s="1"/>
  <c r="AS4" i="205" s="1"/>
  <c r="AT4" i="205" s="1"/>
  <c r="AU4" i="205" s="1"/>
  <c r="K4" i="205"/>
  <c r="K4" i="138"/>
  <c r="L4" i="138" s="1"/>
  <c r="M4" i="138" s="1"/>
  <c r="N4" i="138" s="1"/>
  <c r="O4" i="138" s="1"/>
  <c r="P4" i="138" s="1"/>
  <c r="Q4" i="138" s="1"/>
  <c r="R4" i="138" s="1"/>
  <c r="S4" i="138" s="1"/>
  <c r="T4" i="138" s="1"/>
  <c r="U4" i="138" s="1"/>
  <c r="V4" i="138" s="1"/>
  <c r="W4" i="138" s="1"/>
  <c r="X4" i="138" s="1"/>
  <c r="Y4" i="138" s="1"/>
  <c r="Z4" i="138" s="1"/>
  <c r="AA4" i="138" s="1"/>
  <c r="AB4" i="138" s="1"/>
  <c r="AC4" i="138" s="1"/>
  <c r="AD4" i="138" s="1"/>
  <c r="AE4" i="138" s="1"/>
  <c r="AF4" i="138" s="1"/>
  <c r="AG4" i="138" s="1"/>
  <c r="AH4" i="138" s="1"/>
  <c r="AI4" i="138" s="1"/>
  <c r="AJ4" i="138" s="1"/>
  <c r="AK4" i="138" s="1"/>
  <c r="AL4" i="138" s="1"/>
  <c r="AM4" i="138" s="1"/>
  <c r="AN4" i="138" s="1"/>
  <c r="AO4" i="138" s="1"/>
  <c r="AP4" i="138" s="1"/>
  <c r="AQ4" i="138" s="1"/>
  <c r="AR4" i="138" s="1"/>
  <c r="AS4" i="138" s="1"/>
  <c r="AT4" i="138" s="1"/>
  <c r="AU4" i="138" s="1"/>
  <c r="L4" i="121"/>
  <c r="M4" i="121" s="1"/>
  <c r="N4" i="121" s="1"/>
  <c r="O4" i="121" s="1"/>
  <c r="P4" i="121" s="1"/>
  <c r="Q4" i="121" s="1"/>
  <c r="R4" i="121" s="1"/>
  <c r="S4" i="121" s="1"/>
  <c r="T4" i="121" s="1"/>
  <c r="U4" i="121" s="1"/>
  <c r="V4" i="121" s="1"/>
  <c r="W4" i="121" s="1"/>
  <c r="X4" i="121" s="1"/>
  <c r="Y4" i="121" s="1"/>
  <c r="Z4" i="121" s="1"/>
  <c r="AA4" i="121" s="1"/>
  <c r="AB4" i="121" s="1"/>
  <c r="AC4" i="121" s="1"/>
  <c r="AD4" i="121" s="1"/>
  <c r="AE4" i="121" s="1"/>
  <c r="AF4" i="121" s="1"/>
  <c r="AG4" i="121" s="1"/>
  <c r="AH4" i="121" s="1"/>
  <c r="AI4" i="121" s="1"/>
  <c r="AJ4" i="121" s="1"/>
  <c r="AK4" i="121" s="1"/>
  <c r="AL4" i="121" s="1"/>
  <c r="AM4" i="121" s="1"/>
  <c r="AN4" i="121" s="1"/>
  <c r="AO4" i="121" s="1"/>
  <c r="AP4" i="121" s="1"/>
  <c r="AQ4" i="121" s="1"/>
  <c r="AR4" i="121" s="1"/>
  <c r="AS4" i="121" s="1"/>
  <c r="AT4" i="121" s="1"/>
  <c r="AU4" i="121" s="1"/>
  <c r="K4" i="121"/>
  <c r="K4" i="217"/>
  <c r="L4" i="217" s="1"/>
  <c r="M4" i="217" s="1"/>
  <c r="N4" i="217" s="1"/>
  <c r="O4" i="217" s="1"/>
  <c r="P4" i="217" s="1"/>
  <c r="Q4" i="217" s="1"/>
  <c r="R4" i="217" s="1"/>
  <c r="S4" i="217" s="1"/>
  <c r="T4" i="217" s="1"/>
  <c r="U4" i="217" s="1"/>
  <c r="V4" i="217" s="1"/>
  <c r="W4" i="217" s="1"/>
  <c r="X4" i="217" s="1"/>
  <c r="Y4" i="217" s="1"/>
  <c r="Z4" i="217" s="1"/>
  <c r="AA4" i="217" s="1"/>
  <c r="AB4" i="217" s="1"/>
  <c r="AC4" i="217" s="1"/>
  <c r="AD4" i="217" s="1"/>
  <c r="AE4" i="217" s="1"/>
  <c r="AF4" i="217" s="1"/>
  <c r="AG4" i="217" s="1"/>
  <c r="AH4" i="217" s="1"/>
  <c r="AI4" i="217" s="1"/>
  <c r="AJ4" i="217" s="1"/>
  <c r="AK4" i="217" s="1"/>
  <c r="AL4" i="217" s="1"/>
  <c r="AM4" i="217" s="1"/>
  <c r="AN4" i="217" s="1"/>
  <c r="AO4" i="217" s="1"/>
  <c r="AP4" i="217" s="1"/>
  <c r="AQ4" i="217" s="1"/>
  <c r="AR4" i="217" s="1"/>
  <c r="AS4" i="217" s="1"/>
  <c r="AT4" i="217" s="1"/>
  <c r="AU4" i="217" s="1"/>
  <c r="K4" i="129"/>
  <c r="L4" i="129" s="1"/>
  <c r="M4" i="129" s="1"/>
  <c r="N4" i="129" s="1"/>
  <c r="O4" i="129" s="1"/>
  <c r="P4" i="129" s="1"/>
  <c r="Q4" i="129" s="1"/>
  <c r="R4" i="129" s="1"/>
  <c r="S4" i="129" s="1"/>
  <c r="T4" i="129" s="1"/>
  <c r="U4" i="129" s="1"/>
  <c r="V4" i="129" s="1"/>
  <c r="W4" i="129" s="1"/>
  <c r="X4" i="129" s="1"/>
  <c r="Y4" i="129" s="1"/>
  <c r="Z4" i="129" s="1"/>
  <c r="AA4" i="129" s="1"/>
  <c r="AB4" i="129" s="1"/>
  <c r="AC4" i="129" s="1"/>
  <c r="AD4" i="129" s="1"/>
  <c r="AE4" i="129" s="1"/>
  <c r="AF4" i="129" s="1"/>
  <c r="AG4" i="129" s="1"/>
  <c r="AH4" i="129" s="1"/>
  <c r="AI4" i="129" s="1"/>
  <c r="AJ4" i="129" s="1"/>
  <c r="AK4" i="129" s="1"/>
  <c r="AL4" i="129" s="1"/>
  <c r="AM4" i="129" s="1"/>
  <c r="AN4" i="129" s="1"/>
  <c r="AO4" i="129" s="1"/>
  <c r="AP4" i="129" s="1"/>
  <c r="AQ4" i="129" s="1"/>
  <c r="AR4" i="129" s="1"/>
  <c r="AS4" i="129" s="1"/>
  <c r="AT4" i="129" s="1"/>
  <c r="AU4" i="129" s="1"/>
  <c r="L4" i="143"/>
  <c r="M4" i="143" s="1"/>
  <c r="N4" i="143" s="1"/>
  <c r="O4" i="143" s="1"/>
  <c r="P4" i="143" s="1"/>
  <c r="Q4" i="143" s="1"/>
  <c r="R4" i="143" s="1"/>
  <c r="S4" i="143" s="1"/>
  <c r="T4" i="143" s="1"/>
  <c r="U4" i="143" s="1"/>
  <c r="V4" i="143" s="1"/>
  <c r="W4" i="143" s="1"/>
  <c r="X4" i="143" s="1"/>
  <c r="Y4" i="143" s="1"/>
  <c r="Z4" i="143" s="1"/>
  <c r="AA4" i="143" s="1"/>
  <c r="AB4" i="143" s="1"/>
  <c r="AC4" i="143" s="1"/>
  <c r="AD4" i="143" s="1"/>
  <c r="AE4" i="143" s="1"/>
  <c r="AF4" i="143" s="1"/>
  <c r="AG4" i="143" s="1"/>
  <c r="AH4" i="143" s="1"/>
  <c r="AI4" i="143" s="1"/>
  <c r="AJ4" i="143" s="1"/>
  <c r="AK4" i="143" s="1"/>
  <c r="AL4" i="143" s="1"/>
  <c r="AM4" i="143" s="1"/>
  <c r="AN4" i="143" s="1"/>
  <c r="AO4" i="143" s="1"/>
  <c r="AP4" i="143" s="1"/>
  <c r="AQ4" i="143" s="1"/>
  <c r="AR4" i="143" s="1"/>
  <c r="AS4" i="143" s="1"/>
  <c r="AT4" i="143" s="1"/>
  <c r="AU4" i="143" s="1"/>
  <c r="K4" i="143"/>
  <c r="L4" i="144"/>
  <c r="M4" i="144" s="1"/>
  <c r="N4" i="144" s="1"/>
  <c r="O4" i="144" s="1"/>
  <c r="P4" i="144" s="1"/>
  <c r="Q4" i="144" s="1"/>
  <c r="R4" i="144" s="1"/>
  <c r="S4" i="144" s="1"/>
  <c r="T4" i="144" s="1"/>
  <c r="U4" i="144" s="1"/>
  <c r="V4" i="144" s="1"/>
  <c r="W4" i="144" s="1"/>
  <c r="X4" i="144" s="1"/>
  <c r="Y4" i="144" s="1"/>
  <c r="Z4" i="144" s="1"/>
  <c r="AA4" i="144" s="1"/>
  <c r="AB4" i="144" s="1"/>
  <c r="AC4" i="144" s="1"/>
  <c r="AD4" i="144" s="1"/>
  <c r="AE4" i="144" s="1"/>
  <c r="AF4" i="144" s="1"/>
  <c r="AG4" i="144" s="1"/>
  <c r="AH4" i="144" s="1"/>
  <c r="AI4" i="144" s="1"/>
  <c r="AJ4" i="144" s="1"/>
  <c r="AK4" i="144" s="1"/>
  <c r="AL4" i="144" s="1"/>
  <c r="AM4" i="144" s="1"/>
  <c r="AN4" i="144" s="1"/>
  <c r="AO4" i="144" s="1"/>
  <c r="AP4" i="144" s="1"/>
  <c r="AQ4" i="144" s="1"/>
  <c r="AR4" i="144" s="1"/>
  <c r="AS4" i="144" s="1"/>
  <c r="AT4" i="144" s="1"/>
  <c r="AU4" i="144" s="1"/>
  <c r="K4" i="144"/>
  <c r="K4" i="142"/>
  <c r="L4" i="142" s="1"/>
  <c r="M4" i="142" s="1"/>
  <c r="N4" i="142" s="1"/>
  <c r="O4" i="142" s="1"/>
  <c r="P4" i="142" s="1"/>
  <c r="Q4" i="142" s="1"/>
  <c r="R4" i="142" s="1"/>
  <c r="S4" i="142" s="1"/>
  <c r="T4" i="142" s="1"/>
  <c r="U4" i="142" s="1"/>
  <c r="V4" i="142" s="1"/>
  <c r="W4" i="142" s="1"/>
  <c r="X4" i="142" s="1"/>
  <c r="Y4" i="142" s="1"/>
  <c r="Z4" i="142" s="1"/>
  <c r="AA4" i="142" s="1"/>
  <c r="AB4" i="142" s="1"/>
  <c r="AC4" i="142" s="1"/>
  <c r="AD4" i="142" s="1"/>
  <c r="AE4" i="142" s="1"/>
  <c r="AF4" i="142" s="1"/>
  <c r="AG4" i="142" s="1"/>
  <c r="AH4" i="142" s="1"/>
  <c r="AI4" i="142" s="1"/>
  <c r="AJ4" i="142" s="1"/>
  <c r="AK4" i="142" s="1"/>
  <c r="AL4" i="142" s="1"/>
  <c r="AM4" i="142" s="1"/>
  <c r="AN4" i="142" s="1"/>
  <c r="AO4" i="142" s="1"/>
  <c r="AP4" i="142" s="1"/>
  <c r="AQ4" i="142" s="1"/>
  <c r="AR4" i="142" s="1"/>
  <c r="AS4" i="142" s="1"/>
  <c r="AT4" i="142" s="1"/>
  <c r="AU4" i="142" s="1"/>
  <c r="L4" i="177" l="1"/>
  <c r="M4" i="177" s="1"/>
  <c r="N4" i="177" s="1"/>
  <c r="O4" i="177" s="1"/>
  <c r="P4" i="177" s="1"/>
  <c r="Q4" i="177" s="1"/>
  <c r="R4" i="177" s="1"/>
  <c r="S4" i="177" s="1"/>
  <c r="T4" i="177" s="1"/>
  <c r="U4" i="177" s="1"/>
  <c r="V4" i="177" s="1"/>
  <c r="W4" i="177" s="1"/>
  <c r="X4" i="177" s="1"/>
  <c r="K4" i="177"/>
  <c r="L4" i="75"/>
  <c r="M4" i="75" s="1"/>
  <c r="N4" i="75" s="1"/>
  <c r="O4" i="75" s="1"/>
  <c r="P4" i="75" s="1"/>
  <c r="Q4" i="75" s="1"/>
  <c r="R4" i="75" s="1"/>
  <c r="S4" i="75" s="1"/>
  <c r="T4" i="75" s="1"/>
  <c r="U4" i="75" s="1"/>
  <c r="V4" i="75" s="1"/>
  <c r="W4" i="75" s="1"/>
  <c r="X4" i="75" s="1"/>
  <c r="Y4" i="75" s="1"/>
  <c r="Z4" i="75" s="1"/>
  <c r="AA4" i="75" s="1"/>
  <c r="AB4" i="75" s="1"/>
  <c r="K4" i="75"/>
  <c r="L4" i="130"/>
  <c r="M4" i="130" s="1"/>
  <c r="N4" i="130" s="1"/>
  <c r="O4" i="130" s="1"/>
  <c r="P4" i="130" s="1"/>
  <c r="Q4" i="130" s="1"/>
  <c r="R4" i="130" s="1"/>
  <c r="S4" i="130" s="1"/>
  <c r="T4" i="130" s="1"/>
  <c r="U4" i="130" s="1"/>
  <c r="V4" i="130" s="1"/>
  <c r="W4" i="130" s="1"/>
  <c r="X4" i="130" s="1"/>
  <c r="Y4" i="130" s="1"/>
  <c r="Z4" i="130" s="1"/>
  <c r="AA4" i="130" s="1"/>
  <c r="AB4" i="130" s="1"/>
  <c r="AC4" i="130" s="1"/>
  <c r="AD4" i="130" s="1"/>
  <c r="AE4" i="130" s="1"/>
  <c r="AF4" i="130" s="1"/>
  <c r="AG4" i="130" s="1"/>
  <c r="AH4" i="130" s="1"/>
  <c r="AI4" i="130" s="1"/>
  <c r="AJ4" i="130" s="1"/>
  <c r="AK4" i="130" s="1"/>
  <c r="AL4" i="130" s="1"/>
  <c r="AM4" i="130" s="1"/>
  <c r="AN4" i="130" s="1"/>
  <c r="AO4" i="130" s="1"/>
  <c r="AP4" i="130" s="1"/>
  <c r="AQ4" i="130" s="1"/>
  <c r="AR4" i="130" s="1"/>
  <c r="AS4" i="130" s="1"/>
  <c r="AT4" i="130" s="1"/>
  <c r="AU4" i="130" s="1"/>
  <c r="K4" i="130"/>
  <c r="L4" i="178"/>
  <c r="M4" i="178" s="1"/>
  <c r="N4" i="178" s="1"/>
  <c r="O4" i="178" s="1"/>
  <c r="P4" i="178" s="1"/>
  <c r="Q4" i="178" s="1"/>
  <c r="R4" i="178" s="1"/>
  <c r="S4" i="178" s="1"/>
  <c r="T4" i="178" s="1"/>
  <c r="U4" i="178" s="1"/>
  <c r="V4" i="178" s="1"/>
  <c r="W4" i="178" s="1"/>
  <c r="X4" i="178" s="1"/>
  <c r="Y4" i="178" s="1"/>
  <c r="Z4" i="178" s="1"/>
  <c r="AA4" i="178" s="1"/>
  <c r="AB4" i="178" s="1"/>
  <c r="K4" i="178"/>
  <c r="L4" i="120"/>
  <c r="M4" i="120" s="1"/>
  <c r="N4" i="120" s="1"/>
  <c r="O4" i="120" s="1"/>
  <c r="P4" i="120" s="1"/>
  <c r="Q4" i="120" s="1"/>
  <c r="R4" i="120" s="1"/>
  <c r="S4" i="120" s="1"/>
  <c r="T4" i="120" s="1"/>
  <c r="U4" i="120" s="1"/>
  <c r="V4" i="120" s="1"/>
  <c r="W4" i="120" s="1"/>
  <c r="K4" i="120"/>
  <c r="L4" i="102"/>
  <c r="M4" i="102" s="1"/>
  <c r="N4" i="102" s="1"/>
  <c r="O4" i="102" s="1"/>
  <c r="P4" i="102" s="1"/>
  <c r="Q4" i="102" s="1"/>
  <c r="R4" i="102" s="1"/>
  <c r="S4" i="102" s="1"/>
  <c r="T4" i="102" s="1"/>
  <c r="U4" i="102" s="1"/>
  <c r="V4" i="102" s="1"/>
  <c r="W4" i="102" s="1"/>
  <c r="X4" i="102" s="1"/>
  <c r="Y4" i="102" s="1"/>
  <c r="Z4" i="102" s="1"/>
  <c r="AA4" i="102" s="1"/>
  <c r="AB4" i="102" s="1"/>
  <c r="AC4" i="102" s="1"/>
  <c r="AD4" i="102" s="1"/>
  <c r="AE4" i="102" s="1"/>
  <c r="AF4" i="102" s="1"/>
  <c r="AG4" i="102" s="1"/>
  <c r="AH4" i="102" s="1"/>
  <c r="AI4" i="102" s="1"/>
  <c r="AJ4" i="102" s="1"/>
  <c r="AK4" i="102" s="1"/>
  <c r="AL4" i="102" s="1"/>
  <c r="AM4" i="102" s="1"/>
  <c r="AN4" i="102" s="1"/>
  <c r="AO4" i="102" s="1"/>
  <c r="AP4" i="102" s="1"/>
  <c r="AQ4" i="102" s="1"/>
  <c r="AR4" i="102" s="1"/>
  <c r="AS4" i="102" s="1"/>
  <c r="AT4" i="102" s="1"/>
  <c r="AU4" i="102" s="1"/>
  <c r="K4" i="102"/>
  <c r="L4" i="117"/>
  <c r="M4" i="117" s="1"/>
  <c r="N4" i="117" s="1"/>
  <c r="O4" i="117" s="1"/>
  <c r="P4" i="117" s="1"/>
  <c r="Q4" i="117" s="1"/>
  <c r="R4" i="117" s="1"/>
  <c r="S4" i="117" s="1"/>
  <c r="T4" i="117" s="1"/>
  <c r="U4" i="117" s="1"/>
  <c r="V4" i="117" s="1"/>
  <c r="W4" i="117" s="1"/>
  <c r="X4" i="117" s="1"/>
  <c r="Y4" i="117" s="1"/>
  <c r="Z4" i="117" s="1"/>
  <c r="AA4" i="117" s="1"/>
  <c r="AB4" i="117" s="1"/>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K4" i="117"/>
  <c r="L4" i="184"/>
  <c r="M4" i="184" s="1"/>
  <c r="N4" i="184" s="1"/>
  <c r="O4" i="184" s="1"/>
  <c r="P4" i="184" s="1"/>
  <c r="Q4" i="184" s="1"/>
  <c r="R4" i="184" s="1"/>
  <c r="S4" i="184" s="1"/>
  <c r="T4" i="184" s="1"/>
  <c r="U4" i="184" s="1"/>
  <c r="V4" i="184" s="1"/>
  <c r="K4" i="184"/>
  <c r="L4" i="183"/>
  <c r="M4" i="183" s="1"/>
  <c r="N4" i="183" s="1"/>
  <c r="O4" i="183" s="1"/>
  <c r="P4" i="183" s="1"/>
  <c r="Q4" i="183" s="1"/>
  <c r="R4" i="183" s="1"/>
  <c r="S4" i="183" s="1"/>
  <c r="T4" i="183" s="1"/>
  <c r="U4" i="183" s="1"/>
  <c r="V4" i="183" s="1"/>
  <c r="W4" i="183" s="1"/>
  <c r="X4" i="183" s="1"/>
  <c r="Y4" i="183" s="1"/>
  <c r="Z4" i="183" s="1"/>
  <c r="AA4" i="183" s="1"/>
  <c r="AB4" i="183" s="1"/>
  <c r="AC4" i="183" s="1"/>
  <c r="AD4" i="183" s="1"/>
  <c r="AE4" i="183" s="1"/>
  <c r="AF4" i="183" s="1"/>
  <c r="AG4" i="183" s="1"/>
  <c r="AH4" i="183" s="1"/>
  <c r="AI4" i="183" s="1"/>
  <c r="AJ4" i="183" s="1"/>
  <c r="AK4" i="183" s="1"/>
  <c r="AL4" i="183" s="1"/>
  <c r="AM4" i="183" s="1"/>
  <c r="AN4" i="183" s="1"/>
  <c r="AO4" i="183" s="1"/>
  <c r="AP4" i="183" s="1"/>
  <c r="AQ4" i="183" s="1"/>
  <c r="AR4" i="183" s="1"/>
  <c r="AS4" i="183" s="1"/>
  <c r="AT4" i="183" s="1"/>
  <c r="AU4" i="183" s="1"/>
  <c r="K4" i="183"/>
  <c r="L4" i="185"/>
  <c r="M4" i="185" s="1"/>
  <c r="N4" i="185" s="1"/>
  <c r="O4" i="185" s="1"/>
  <c r="P4" i="185" s="1"/>
  <c r="Q4" i="185" s="1"/>
  <c r="R4" i="185" s="1"/>
  <c r="S4" i="185" s="1"/>
  <c r="T4" i="185" s="1"/>
  <c r="U4" i="185" s="1"/>
  <c r="V4" i="185" s="1"/>
  <c r="W4" i="185" s="1"/>
  <c r="X4" i="185" s="1"/>
  <c r="Y4" i="185" s="1"/>
  <c r="Z4" i="185" s="1"/>
  <c r="AA4" i="185" s="1"/>
  <c r="AB4" i="185" s="1"/>
  <c r="AC4" i="185" s="1"/>
  <c r="AD4" i="185" s="1"/>
  <c r="AE4" i="185" s="1"/>
  <c r="AF4" i="185" s="1"/>
  <c r="AG4" i="185" s="1"/>
  <c r="AH4" i="185" s="1"/>
  <c r="AI4" i="185" s="1"/>
  <c r="AJ4" i="185" s="1"/>
  <c r="AK4" i="185" s="1"/>
  <c r="AL4" i="185" s="1"/>
  <c r="AM4" i="185" s="1"/>
  <c r="AN4" i="185" s="1"/>
  <c r="AO4" i="185" s="1"/>
  <c r="AP4" i="185" s="1"/>
  <c r="AQ4" i="185" s="1"/>
  <c r="AR4" i="185" s="1"/>
  <c r="AS4" i="185" s="1"/>
  <c r="AT4" i="185" s="1"/>
  <c r="AU4" i="185" s="1"/>
  <c r="K4" i="185"/>
  <c r="L4" i="139"/>
  <c r="M4" i="139" s="1"/>
  <c r="N4" i="139" s="1"/>
  <c r="O4" i="139" s="1"/>
  <c r="P4" i="139" s="1"/>
  <c r="Q4" i="139" s="1"/>
  <c r="R4" i="139" s="1"/>
  <c r="S4" i="139" s="1"/>
  <c r="T4" i="139" s="1"/>
  <c r="U4" i="139" s="1"/>
  <c r="V4" i="139" s="1"/>
  <c r="W4" i="139" s="1"/>
  <c r="X4" i="139" s="1"/>
  <c r="Y4" i="139" s="1"/>
  <c r="Z4" i="139" s="1"/>
  <c r="AA4" i="139" s="1"/>
  <c r="AB4" i="139" s="1"/>
  <c r="AC4" i="139" s="1"/>
  <c r="AD4" i="139" s="1"/>
  <c r="AE4" i="139" s="1"/>
  <c r="AF4" i="139" s="1"/>
  <c r="AG4" i="139" s="1"/>
  <c r="AH4" i="139" s="1"/>
  <c r="AI4" i="139" s="1"/>
  <c r="AJ4" i="139" s="1"/>
  <c r="AK4" i="139" s="1"/>
  <c r="AL4" i="139" s="1"/>
  <c r="AM4" i="139" s="1"/>
  <c r="AN4" i="139" s="1"/>
  <c r="AO4" i="139" s="1"/>
  <c r="AP4" i="139" s="1"/>
  <c r="AQ4" i="139" s="1"/>
  <c r="AR4" i="139" s="1"/>
  <c r="AS4" i="139" s="1"/>
  <c r="AT4" i="139" s="1"/>
  <c r="AU4" i="139" s="1"/>
  <c r="K4" i="139"/>
  <c r="D21" i="76"/>
  <c r="L5" i="209"/>
  <c r="M5" i="209"/>
  <c r="N5" i="209"/>
  <c r="O5" i="209"/>
  <c r="P5" i="209"/>
  <c r="Q5" i="209"/>
  <c r="R5" i="209"/>
  <c r="S5" i="209"/>
  <c r="T5" i="209"/>
  <c r="U5" i="209"/>
  <c r="V5" i="209"/>
  <c r="W5" i="209"/>
  <c r="X5" i="209"/>
  <c r="Y5" i="209"/>
  <c r="Z5" i="209"/>
  <c r="AA5" i="209"/>
  <c r="AB5" i="209"/>
  <c r="AC5" i="209"/>
  <c r="AD5" i="209"/>
  <c r="AE5" i="209"/>
  <c r="AF5" i="209"/>
  <c r="AG5" i="209"/>
  <c r="AH5" i="209"/>
  <c r="AI5" i="209"/>
  <c r="AJ5" i="209"/>
  <c r="AK5" i="209"/>
  <c r="AL5" i="209"/>
  <c r="AM5" i="209"/>
  <c r="AN5" i="209"/>
  <c r="AO5" i="209"/>
  <c r="AP5" i="209"/>
  <c r="AQ5" i="209"/>
  <c r="AR5" i="209"/>
  <c r="AS5" i="209"/>
  <c r="AT5" i="209"/>
  <c r="AU5" i="209"/>
  <c r="L6" i="209"/>
  <c r="M6" i="209"/>
  <c r="N6" i="209"/>
  <c r="O6" i="209"/>
  <c r="P6" i="209"/>
  <c r="Q6" i="209"/>
  <c r="R6" i="209"/>
  <c r="S6" i="209"/>
  <c r="T6" i="209"/>
  <c r="U6" i="209"/>
  <c r="V6" i="209"/>
  <c r="W6" i="209"/>
  <c r="X6" i="209"/>
  <c r="Y6" i="209"/>
  <c r="Z6" i="209"/>
  <c r="AA6" i="209"/>
  <c r="AB6" i="209"/>
  <c r="AC6" i="209"/>
  <c r="AD6" i="209"/>
  <c r="AE6" i="209"/>
  <c r="AF6" i="209"/>
  <c r="AG6" i="209"/>
  <c r="AH6" i="209"/>
  <c r="AI6" i="209"/>
  <c r="AJ6" i="209"/>
  <c r="AK6" i="209"/>
  <c r="AL6" i="209"/>
  <c r="AM6" i="209"/>
  <c r="AN6" i="209"/>
  <c r="AO6" i="209"/>
  <c r="AP6" i="209"/>
  <c r="AQ6" i="209"/>
  <c r="AR6" i="209"/>
  <c r="AS6" i="209"/>
  <c r="AT6" i="209"/>
  <c r="AU6" i="209"/>
  <c r="L7" i="209"/>
  <c r="M7" i="209"/>
  <c r="N7" i="209"/>
  <c r="O7" i="209"/>
  <c r="P7" i="209"/>
  <c r="Q7" i="209"/>
  <c r="R7" i="209"/>
  <c r="S7" i="209"/>
  <c r="T7" i="209"/>
  <c r="U7" i="209"/>
  <c r="V7" i="209"/>
  <c r="W7" i="209"/>
  <c r="X7" i="209"/>
  <c r="Y7" i="209"/>
  <c r="Z7" i="209"/>
  <c r="AA7" i="209"/>
  <c r="AB7" i="209"/>
  <c r="AC7" i="209"/>
  <c r="AD7" i="209"/>
  <c r="AE7" i="209"/>
  <c r="AF7" i="209"/>
  <c r="AG7" i="209"/>
  <c r="AH7" i="209"/>
  <c r="AI7" i="209"/>
  <c r="AJ7" i="209"/>
  <c r="AK7" i="209"/>
  <c r="AL7" i="209"/>
  <c r="AM7" i="209"/>
  <c r="AN7" i="209"/>
  <c r="AO7" i="209"/>
  <c r="AP7" i="209"/>
  <c r="AQ7" i="209"/>
  <c r="AR7" i="209"/>
  <c r="AS7" i="209"/>
  <c r="AT7" i="209"/>
  <c r="AU7" i="209"/>
  <c r="L8" i="209"/>
  <c r="M8" i="209"/>
  <c r="N8" i="209"/>
  <c r="O8" i="209"/>
  <c r="P8" i="209"/>
  <c r="Q8" i="209"/>
  <c r="R8" i="209"/>
  <c r="S8" i="209"/>
  <c r="T8" i="209"/>
  <c r="U8" i="209"/>
  <c r="V8" i="209"/>
  <c r="W8" i="209"/>
  <c r="X8" i="209"/>
  <c r="Y8" i="209"/>
  <c r="Z8" i="209"/>
  <c r="AA8" i="209"/>
  <c r="AB8" i="209"/>
  <c r="AC8" i="209"/>
  <c r="AD8" i="209"/>
  <c r="AE8" i="209"/>
  <c r="AF8" i="209"/>
  <c r="AG8" i="209"/>
  <c r="AH8" i="209"/>
  <c r="AI8" i="209"/>
  <c r="AJ8" i="209"/>
  <c r="AK8" i="209"/>
  <c r="AL8" i="209"/>
  <c r="AM8" i="209"/>
  <c r="AN8" i="209"/>
  <c r="AO8" i="209"/>
  <c r="AP8" i="209"/>
  <c r="AQ8" i="209"/>
  <c r="AR8" i="209"/>
  <c r="AS8" i="209"/>
  <c r="AT8" i="209"/>
  <c r="AU8" i="209"/>
  <c r="L10" i="209"/>
  <c r="M10" i="209"/>
  <c r="N10" i="209"/>
  <c r="O10" i="209"/>
  <c r="P10" i="209"/>
  <c r="Q10" i="209"/>
  <c r="R10" i="209"/>
  <c r="S10" i="209"/>
  <c r="T10" i="209"/>
  <c r="U10" i="209"/>
  <c r="V10" i="209"/>
  <c r="W10" i="209"/>
  <c r="X10" i="209"/>
  <c r="Y10" i="209"/>
  <c r="Z10" i="209"/>
  <c r="AA10" i="209"/>
  <c r="AB10" i="209"/>
  <c r="AC10" i="209"/>
  <c r="AD10" i="209"/>
  <c r="AE10" i="209"/>
  <c r="AF10" i="209"/>
  <c r="AG10" i="209"/>
  <c r="AH10" i="209"/>
  <c r="AI10" i="209"/>
  <c r="AJ10" i="209"/>
  <c r="AK10" i="209"/>
  <c r="AL10" i="209"/>
  <c r="AM10" i="209"/>
  <c r="AN10" i="209"/>
  <c r="AO10" i="209"/>
  <c r="AP10" i="209"/>
  <c r="AQ10" i="209"/>
  <c r="AR10" i="209"/>
  <c r="AS10" i="209"/>
  <c r="AT10" i="209"/>
  <c r="AU10" i="209"/>
  <c r="L11" i="209"/>
  <c r="M11" i="209"/>
  <c r="N11" i="209"/>
  <c r="O11" i="209"/>
  <c r="P11" i="209"/>
  <c r="Q11" i="209"/>
  <c r="R11" i="209"/>
  <c r="S11" i="209"/>
  <c r="T11" i="209"/>
  <c r="U11" i="209"/>
  <c r="V11" i="209"/>
  <c r="W11" i="209"/>
  <c r="X11" i="209"/>
  <c r="Y11" i="209"/>
  <c r="Z11" i="209"/>
  <c r="AA11" i="209"/>
  <c r="AB11" i="209"/>
  <c r="AC11" i="209"/>
  <c r="AD11" i="209"/>
  <c r="AE11" i="209"/>
  <c r="AF11" i="209"/>
  <c r="AG11" i="209"/>
  <c r="AH11" i="209"/>
  <c r="AI11" i="209"/>
  <c r="AJ11" i="209"/>
  <c r="AK11" i="209"/>
  <c r="AL11" i="209"/>
  <c r="AM11" i="209"/>
  <c r="AN11" i="209"/>
  <c r="AO11" i="209"/>
  <c r="AP11" i="209"/>
  <c r="AQ11" i="209"/>
  <c r="AR11" i="209"/>
  <c r="AS11" i="209"/>
  <c r="AT11" i="209"/>
  <c r="AU11" i="209"/>
  <c r="L12" i="209"/>
  <c r="M12" i="209"/>
  <c r="N12" i="209"/>
  <c r="O12" i="209"/>
  <c r="P12" i="209"/>
  <c r="Q12" i="209"/>
  <c r="R12" i="209"/>
  <c r="S12" i="209"/>
  <c r="T12" i="209"/>
  <c r="U12" i="209"/>
  <c r="V12" i="209"/>
  <c r="W12" i="209"/>
  <c r="X12" i="209"/>
  <c r="Y12" i="209"/>
  <c r="Z12" i="209"/>
  <c r="AA12" i="209"/>
  <c r="AB12" i="209"/>
  <c r="AC12" i="209"/>
  <c r="AD12" i="209"/>
  <c r="AE12" i="209"/>
  <c r="AF12" i="209"/>
  <c r="AG12" i="209"/>
  <c r="AH12" i="209"/>
  <c r="AI12" i="209"/>
  <c r="AJ12" i="209"/>
  <c r="AK12" i="209"/>
  <c r="AL12" i="209"/>
  <c r="AM12" i="209"/>
  <c r="AN12" i="209"/>
  <c r="AO12" i="209"/>
  <c r="AP12" i="209"/>
  <c r="AQ12" i="209"/>
  <c r="AR12" i="209"/>
  <c r="AS12" i="209"/>
  <c r="AT12" i="209"/>
  <c r="AU12" i="209"/>
  <c r="L13" i="209"/>
  <c r="M13" i="209"/>
  <c r="N13" i="209"/>
  <c r="O13" i="209"/>
  <c r="P13" i="209"/>
  <c r="Q13" i="209"/>
  <c r="R13" i="209"/>
  <c r="S13" i="209"/>
  <c r="T13" i="209"/>
  <c r="U13" i="209"/>
  <c r="V13" i="209"/>
  <c r="W13" i="209"/>
  <c r="X13" i="209"/>
  <c r="Y13" i="209"/>
  <c r="Z13" i="209"/>
  <c r="AA13" i="209"/>
  <c r="AB13" i="209"/>
  <c r="AC13" i="209"/>
  <c r="AD13" i="209"/>
  <c r="AE13" i="209"/>
  <c r="AF13" i="209"/>
  <c r="AG13" i="209"/>
  <c r="AH13" i="209"/>
  <c r="AI13" i="209"/>
  <c r="AJ13" i="209"/>
  <c r="AK13" i="209"/>
  <c r="AL13" i="209"/>
  <c r="AM13" i="209"/>
  <c r="AN13" i="209"/>
  <c r="AO13" i="209"/>
  <c r="AP13" i="209"/>
  <c r="AQ13" i="209"/>
  <c r="AR13" i="209"/>
  <c r="AS13" i="209"/>
  <c r="AT13" i="209"/>
  <c r="AU13" i="209"/>
  <c r="AV13" i="209"/>
  <c r="AW13" i="209"/>
  <c r="AX13" i="209"/>
  <c r="AY13" i="209"/>
  <c r="AZ13" i="209"/>
  <c r="BA13" i="209"/>
  <c r="BB13" i="209"/>
  <c r="BC13" i="209"/>
  <c r="BD13" i="209"/>
  <c r="BE13" i="209"/>
  <c r="BF13" i="209"/>
  <c r="BG13" i="209"/>
  <c r="BH13" i="209"/>
  <c r="BI13" i="209"/>
  <c r="BJ13" i="209"/>
  <c r="L14" i="209"/>
  <c r="M14" i="209"/>
  <c r="N14" i="209"/>
  <c r="O14" i="209"/>
  <c r="P14" i="209"/>
  <c r="Q14" i="209"/>
  <c r="R14" i="209"/>
  <c r="S14" i="209"/>
  <c r="T14" i="209"/>
  <c r="U14" i="209"/>
  <c r="V14" i="209"/>
  <c r="W14" i="209"/>
  <c r="X14" i="209"/>
  <c r="Y14" i="209"/>
  <c r="Z14" i="209"/>
  <c r="AA14" i="209"/>
  <c r="AB14" i="209"/>
  <c r="AC14" i="209"/>
  <c r="AD14" i="209"/>
  <c r="AE14" i="209"/>
  <c r="AF14" i="209"/>
  <c r="AG14" i="209"/>
  <c r="AH14" i="209"/>
  <c r="AI14" i="209"/>
  <c r="AJ14" i="209"/>
  <c r="AK14" i="209"/>
  <c r="AL14" i="209"/>
  <c r="AM14" i="209"/>
  <c r="AN14" i="209"/>
  <c r="AO14" i="209"/>
  <c r="AP14" i="209"/>
  <c r="AQ14" i="209"/>
  <c r="AR14" i="209"/>
  <c r="AS14" i="209"/>
  <c r="AT14" i="209"/>
  <c r="AU14" i="209"/>
  <c r="AG15" i="209"/>
  <c r="L16" i="209"/>
  <c r="M16" i="209"/>
  <c r="N16" i="209"/>
  <c r="O16" i="209"/>
  <c r="P16" i="209"/>
  <c r="Q16" i="209"/>
  <c r="R16" i="209"/>
  <c r="S16" i="209"/>
  <c r="T16" i="209"/>
  <c r="U16" i="209"/>
  <c r="V16" i="209"/>
  <c r="W16" i="209"/>
  <c r="X16" i="209"/>
  <c r="Y16" i="209"/>
  <c r="Z16" i="209"/>
  <c r="AA16" i="209"/>
  <c r="AB16" i="209"/>
  <c r="AC16" i="209"/>
  <c r="AD16" i="209"/>
  <c r="AE16" i="209"/>
  <c r="AF16" i="209"/>
  <c r="AG16" i="209"/>
  <c r="AH16" i="209"/>
  <c r="AI16" i="209"/>
  <c r="AJ16" i="209"/>
  <c r="AK16" i="209"/>
  <c r="AL16" i="209"/>
  <c r="AM16" i="209"/>
  <c r="AN16" i="209"/>
  <c r="AO16" i="209"/>
  <c r="AP16" i="209"/>
  <c r="AQ16" i="209"/>
  <c r="AR16" i="209"/>
  <c r="AS16" i="209"/>
  <c r="AT16" i="209"/>
  <c r="AU16" i="209"/>
  <c r="L17" i="209"/>
  <c r="M17" i="209"/>
  <c r="N17" i="209"/>
  <c r="O17" i="209"/>
  <c r="P17" i="209"/>
  <c r="Q17" i="209"/>
  <c r="R17" i="209"/>
  <c r="S17" i="209"/>
  <c r="T17" i="209"/>
  <c r="U17" i="209"/>
  <c r="V17" i="209"/>
  <c r="W17" i="209"/>
  <c r="X17" i="209"/>
  <c r="Y17" i="209"/>
  <c r="Z17" i="209"/>
  <c r="AA17" i="209"/>
  <c r="AB17" i="209"/>
  <c r="AC17" i="209"/>
  <c r="AD17" i="209"/>
  <c r="AE17" i="209"/>
  <c r="AF17" i="209"/>
  <c r="AG17" i="209"/>
  <c r="AH17" i="209"/>
  <c r="AI17" i="209"/>
  <c r="AJ17" i="209"/>
  <c r="AK17" i="209"/>
  <c r="AL17" i="209"/>
  <c r="AM17" i="209"/>
  <c r="AN17" i="209"/>
  <c r="AO17" i="209"/>
  <c r="AP17" i="209"/>
  <c r="AQ17" i="209"/>
  <c r="AR17" i="209"/>
  <c r="AS17" i="209"/>
  <c r="AT17" i="209"/>
  <c r="AU17" i="209"/>
  <c r="L18" i="209"/>
  <c r="M18" i="209"/>
  <c r="N18" i="209"/>
  <c r="O18" i="209"/>
  <c r="P18" i="209"/>
  <c r="Q18" i="209"/>
  <c r="R18" i="209"/>
  <c r="S18" i="209"/>
  <c r="T18" i="209"/>
  <c r="U18" i="209"/>
  <c r="V18" i="209"/>
  <c r="W18" i="209"/>
  <c r="X18" i="209"/>
  <c r="Y18" i="209"/>
  <c r="Z18" i="209"/>
  <c r="AA18" i="209"/>
  <c r="AB18" i="209"/>
  <c r="AC18" i="209"/>
  <c r="AD18" i="209"/>
  <c r="AE18" i="209"/>
  <c r="AF18" i="209"/>
  <c r="AG18" i="209"/>
  <c r="AH18" i="209"/>
  <c r="AI18" i="209"/>
  <c r="AJ18" i="209"/>
  <c r="AK18" i="209"/>
  <c r="AL18" i="209"/>
  <c r="AM18" i="209"/>
  <c r="AN18" i="209"/>
  <c r="AO18" i="209"/>
  <c r="AP18" i="209"/>
  <c r="AQ18" i="209"/>
  <c r="AR18" i="209"/>
  <c r="AS18" i="209"/>
  <c r="AT18" i="209"/>
  <c r="AU18" i="209"/>
  <c r="L20" i="209"/>
  <c r="M20" i="209"/>
  <c r="N20" i="209"/>
  <c r="O20" i="209"/>
  <c r="P20" i="209"/>
  <c r="Q20" i="209"/>
  <c r="R20" i="209"/>
  <c r="S20" i="209"/>
  <c r="T20" i="209"/>
  <c r="U20" i="209"/>
  <c r="V20" i="209"/>
  <c r="W20" i="209"/>
  <c r="X20" i="209"/>
  <c r="Y20" i="209"/>
  <c r="Z20" i="209"/>
  <c r="AA20" i="209"/>
  <c r="AB20" i="209"/>
  <c r="AC20" i="209"/>
  <c r="AD20" i="209"/>
  <c r="AE20" i="209"/>
  <c r="AF20" i="209"/>
  <c r="AG20" i="209"/>
  <c r="AH20" i="209"/>
  <c r="AI20" i="209"/>
  <c r="AJ20" i="209"/>
  <c r="AK20" i="209"/>
  <c r="AL20" i="209"/>
  <c r="AM20" i="209"/>
  <c r="AN20" i="209"/>
  <c r="AO20" i="209"/>
  <c r="AP20" i="209"/>
  <c r="AQ20" i="209"/>
  <c r="AR20" i="209"/>
  <c r="AS20" i="209"/>
  <c r="AT20" i="209"/>
  <c r="AU20" i="209"/>
  <c r="C11" i="148"/>
  <c r="E7" i="148"/>
  <c r="C7" i="148"/>
  <c r="L15" i="184"/>
  <c r="M15" i="184"/>
  <c r="N15" i="184"/>
  <c r="O15" i="184"/>
  <c r="P15" i="184"/>
  <c r="Q15" i="184"/>
  <c r="R15" i="184"/>
  <c r="S15" i="184"/>
  <c r="T15" i="184"/>
  <c r="U15" i="184"/>
  <c r="L16" i="184"/>
  <c r="M16" i="184"/>
  <c r="N16" i="184"/>
  <c r="O16" i="184"/>
  <c r="P16" i="184"/>
  <c r="Q16" i="184"/>
  <c r="R16" i="184"/>
  <c r="S16" i="184"/>
  <c r="T16" i="184"/>
  <c r="U16" i="184"/>
  <c r="L17" i="184"/>
  <c r="M17" i="184"/>
  <c r="N17" i="184"/>
  <c r="O17" i="184"/>
  <c r="P17" i="184"/>
  <c r="Q17" i="184"/>
  <c r="R17" i="184"/>
  <c r="S17" i="184"/>
  <c r="T17" i="184"/>
  <c r="U17" i="184"/>
  <c r="L18" i="184"/>
  <c r="M18" i="184"/>
  <c r="N18" i="184"/>
  <c r="O18" i="184"/>
  <c r="P18" i="184"/>
  <c r="Q18" i="184"/>
  <c r="R18" i="184"/>
  <c r="S18" i="184"/>
  <c r="T18" i="184"/>
  <c r="U18" i="184"/>
  <c r="L19" i="184"/>
  <c r="M19" i="184"/>
  <c r="N19" i="184"/>
  <c r="O19" i="184"/>
  <c r="P19" i="184"/>
  <c r="Q19" i="184"/>
  <c r="R19" i="184"/>
  <c r="S19" i="184"/>
  <c r="T19" i="184"/>
  <c r="U19" i="184"/>
  <c r="L20" i="184"/>
  <c r="M20" i="184"/>
  <c r="N20" i="184"/>
  <c r="O20" i="184"/>
  <c r="P20" i="184"/>
  <c r="Q20" i="184"/>
  <c r="R20" i="184"/>
  <c r="S20" i="184"/>
  <c r="T20" i="184"/>
  <c r="U20" i="184"/>
  <c r="K15" i="184"/>
  <c r="K16" i="184"/>
  <c r="K17" i="184"/>
  <c r="K18" i="184"/>
  <c r="K19" i="184"/>
  <c r="K20" i="184"/>
  <c r="C12" i="183"/>
  <c r="B12" i="183"/>
  <c r="V15" i="139"/>
  <c r="W15" i="139"/>
  <c r="X15" i="139"/>
  <c r="Y15" i="139"/>
  <c r="Z15" i="139"/>
  <c r="AA15" i="139"/>
  <c r="AB15" i="139"/>
  <c r="AC15" i="139"/>
  <c r="AD15" i="139"/>
  <c r="AE15" i="139"/>
  <c r="AF15" i="139"/>
  <c r="AG15" i="139"/>
  <c r="AH15" i="139"/>
  <c r="AI15" i="139"/>
  <c r="AJ15" i="139"/>
  <c r="L14" i="179"/>
  <c r="M14" i="179"/>
  <c r="N14" i="179"/>
  <c r="O14" i="179"/>
  <c r="P14" i="179"/>
  <c r="Q14" i="179"/>
  <c r="R14" i="179"/>
  <c r="S14" i="179"/>
  <c r="T14" i="179"/>
  <c r="U14" i="179"/>
  <c r="V14" i="179"/>
  <c r="W14" i="179"/>
  <c r="X14" i="179"/>
  <c r="L15" i="179"/>
  <c r="M15" i="179"/>
  <c r="N15" i="179"/>
  <c r="O15" i="179"/>
  <c r="P15" i="179"/>
  <c r="Q15" i="179"/>
  <c r="R15" i="179"/>
  <c r="S15" i="179"/>
  <c r="T15" i="179"/>
  <c r="U15" i="179"/>
  <c r="V15" i="179"/>
  <c r="W15" i="179"/>
  <c r="X15" i="179"/>
  <c r="L16" i="179"/>
  <c r="M16" i="179"/>
  <c r="N16" i="179"/>
  <c r="O16" i="179"/>
  <c r="P16" i="179"/>
  <c r="Q16" i="179"/>
  <c r="R16" i="179"/>
  <c r="S16" i="179"/>
  <c r="T16" i="179"/>
  <c r="U16" i="179"/>
  <c r="V16" i="179"/>
  <c r="W16" i="179"/>
  <c r="X16" i="179"/>
  <c r="L17" i="179"/>
  <c r="M17" i="179"/>
  <c r="N17" i="179"/>
  <c r="O17" i="179"/>
  <c r="P17" i="179"/>
  <c r="Q17" i="179"/>
  <c r="R17" i="179"/>
  <c r="S17" i="179"/>
  <c r="T17" i="179"/>
  <c r="U17" i="179"/>
  <c r="V17" i="179"/>
  <c r="W17" i="179"/>
  <c r="X17" i="179"/>
  <c r="L18" i="179"/>
  <c r="M18" i="179"/>
  <c r="N18" i="179"/>
  <c r="O18" i="179"/>
  <c r="P18" i="179"/>
  <c r="Q18" i="179"/>
  <c r="R18" i="179"/>
  <c r="S18" i="179"/>
  <c r="T18" i="179"/>
  <c r="U18" i="179"/>
  <c r="V18" i="179"/>
  <c r="W18" i="179"/>
  <c r="X18" i="179"/>
  <c r="L19" i="179"/>
  <c r="M19" i="179"/>
  <c r="N19" i="179"/>
  <c r="O19" i="179"/>
  <c r="P19" i="179"/>
  <c r="Q19" i="179"/>
  <c r="R19" i="179"/>
  <c r="S19" i="179"/>
  <c r="T19" i="179"/>
  <c r="U19" i="179"/>
  <c r="V19" i="179"/>
  <c r="W19" i="179"/>
  <c r="X19" i="179"/>
  <c r="L20" i="179"/>
  <c r="M20" i="179"/>
  <c r="N20" i="179"/>
  <c r="O20" i="179"/>
  <c r="P20" i="179"/>
  <c r="Q20" i="179"/>
  <c r="R20" i="179"/>
  <c r="S20" i="179"/>
  <c r="T20" i="179"/>
  <c r="U20" i="179"/>
  <c r="V20" i="179"/>
  <c r="W20" i="179"/>
  <c r="X20" i="179"/>
  <c r="K15" i="179"/>
  <c r="K16" i="179"/>
  <c r="K17" i="179"/>
  <c r="K18" i="179"/>
  <c r="K19" i="179"/>
  <c r="K20" i="179"/>
  <c r="K14" i="179"/>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V22" i="36"/>
  <c r="W22" i="36"/>
  <c r="X22" i="36"/>
  <c r="Y22" i="36"/>
  <c r="Z22" i="36"/>
  <c r="AA22" i="36"/>
  <c r="AB22" i="36"/>
  <c r="AC22" i="36"/>
  <c r="AD22" i="36"/>
  <c r="AE22" i="36"/>
  <c r="AF22" i="36"/>
  <c r="AG22" i="36"/>
  <c r="AH22" i="36"/>
  <c r="AI22" i="36"/>
  <c r="AJ22"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L24" i="36"/>
  <c r="M24" i="36"/>
  <c r="N24" i="36"/>
  <c r="O24" i="36"/>
  <c r="P24" i="36"/>
  <c r="Q24" i="36"/>
  <c r="R24" i="36"/>
  <c r="S24" i="36"/>
  <c r="T24" i="36"/>
  <c r="U24" i="36"/>
  <c r="V24" i="36"/>
  <c r="W24" i="36"/>
  <c r="X24" i="36"/>
  <c r="Y24" i="36"/>
  <c r="Z24" i="36"/>
  <c r="AA24" i="36"/>
  <c r="AB24" i="36"/>
  <c r="AC24" i="36"/>
  <c r="AD24" i="36"/>
  <c r="AE24" i="36"/>
  <c r="AF24" i="36"/>
  <c r="AG24" i="36"/>
  <c r="AH24" i="36"/>
  <c r="AI24" i="36"/>
  <c r="AJ24" i="36"/>
  <c r="L25" i="36"/>
  <c r="M25" i="36"/>
  <c r="N25" i="36"/>
  <c r="O25" i="36"/>
  <c r="P25" i="36"/>
  <c r="Q25" i="36"/>
  <c r="R25" i="36"/>
  <c r="S25" i="36"/>
  <c r="T25" i="36"/>
  <c r="U25" i="36"/>
  <c r="V25" i="36"/>
  <c r="W25" i="36"/>
  <c r="X25" i="36"/>
  <c r="Y25" i="36"/>
  <c r="Z25" i="36"/>
  <c r="AA25" i="36"/>
  <c r="AB25" i="36"/>
  <c r="AC25" i="36"/>
  <c r="AD25" i="36"/>
  <c r="AE25" i="36"/>
  <c r="AF25" i="36"/>
  <c r="AG25" i="36"/>
  <c r="AH25" i="36"/>
  <c r="AI25" i="36"/>
  <c r="AJ25" i="36"/>
  <c r="K19" i="36"/>
  <c r="K21" i="36"/>
  <c r="K23" i="36"/>
  <c r="K24" i="36"/>
  <c r="K25" i="36"/>
  <c r="K18" i="36"/>
  <c r="L5" i="36"/>
  <c r="M5" i="36"/>
  <c r="N5" i="36"/>
  <c r="O5" i="36"/>
  <c r="P5" i="36"/>
  <c r="Q5" i="36"/>
  <c r="R5" i="36"/>
  <c r="S5" i="36"/>
  <c r="T5" i="36"/>
  <c r="U5" i="36"/>
  <c r="V5" i="36"/>
  <c r="W5" i="36"/>
  <c r="X5" i="36"/>
  <c r="Y5" i="36"/>
  <c r="Z5" i="36"/>
  <c r="AA5" i="36"/>
  <c r="AB5" i="36"/>
  <c r="AC5" i="36"/>
  <c r="AD5" i="36"/>
  <c r="AE5" i="36"/>
  <c r="AF5" i="36"/>
  <c r="AG5" i="36"/>
  <c r="AH5" i="36"/>
  <c r="AI5" i="36"/>
  <c r="AJ5" i="36"/>
  <c r="AK5" i="36"/>
  <c r="AL5" i="36"/>
  <c r="AM5" i="36"/>
  <c r="AN5" i="36"/>
  <c r="AO5" i="36"/>
  <c r="AP5" i="36"/>
  <c r="AQ5" i="36"/>
  <c r="AR5" i="36"/>
  <c r="AS5" i="36"/>
  <c r="AT5" i="36"/>
  <c r="AU5" i="36"/>
  <c r="L7" i="36"/>
  <c r="M7" i="36"/>
  <c r="N7" i="36"/>
  <c r="O7" i="36"/>
  <c r="P7" i="36"/>
  <c r="Q7" i="36"/>
  <c r="R7" i="36"/>
  <c r="S7" i="36"/>
  <c r="T7" i="36"/>
  <c r="U7" i="36"/>
  <c r="V7" i="36"/>
  <c r="W7" i="36"/>
  <c r="X7" i="36"/>
  <c r="Y7" i="36"/>
  <c r="Z7" i="36"/>
  <c r="AA7" i="36"/>
  <c r="AB7" i="36"/>
  <c r="AC7" i="36"/>
  <c r="AD7" i="36"/>
  <c r="AE7" i="36"/>
  <c r="AF7" i="36"/>
  <c r="AG7" i="36"/>
  <c r="AH7" i="36"/>
  <c r="AI7" i="36"/>
  <c r="AJ7" i="36"/>
  <c r="AK7" i="36"/>
  <c r="AL7" i="36"/>
  <c r="AM7" i="36"/>
  <c r="AN7" i="36"/>
  <c r="AO7" i="36"/>
  <c r="AP7" i="36"/>
  <c r="AQ7" i="36"/>
  <c r="AR7" i="36"/>
  <c r="AS7" i="36"/>
  <c r="AT7" i="36"/>
  <c r="AU7" i="36"/>
  <c r="L9" i="36"/>
  <c r="M9" i="36"/>
  <c r="N9" i="36"/>
  <c r="O9" i="36"/>
  <c r="P9" i="36"/>
  <c r="Q9" i="36"/>
  <c r="R9" i="36"/>
  <c r="S9" i="36"/>
  <c r="T9" i="36"/>
  <c r="U9" i="36"/>
  <c r="V9" i="36"/>
  <c r="W9" i="36"/>
  <c r="X9" i="36"/>
  <c r="Y9" i="36"/>
  <c r="Z9" i="36"/>
  <c r="AA9" i="36"/>
  <c r="AB9" i="36"/>
  <c r="AC9" i="36"/>
  <c r="AD9" i="36"/>
  <c r="AE9" i="36"/>
  <c r="AF9" i="36"/>
  <c r="AG9" i="36"/>
  <c r="AH9" i="36"/>
  <c r="AI9" i="36"/>
  <c r="AJ9" i="36"/>
  <c r="AK9" i="36"/>
  <c r="AL9" i="36"/>
  <c r="AM9" i="36"/>
  <c r="AN9" i="36"/>
  <c r="AO9" i="36"/>
  <c r="AP9" i="36"/>
  <c r="AQ9" i="36"/>
  <c r="AR9" i="36"/>
  <c r="AS9" i="36"/>
  <c r="AT9" i="36"/>
  <c r="AU9" i="36"/>
  <c r="L10" i="36"/>
  <c r="M10" i="36"/>
  <c r="N10" i="36"/>
  <c r="O10" i="36"/>
  <c r="P10" i="36"/>
  <c r="Q10" i="36"/>
  <c r="R10" i="36"/>
  <c r="S10" i="36"/>
  <c r="T10" i="36"/>
  <c r="U10" i="36"/>
  <c r="V10" i="36"/>
  <c r="W10" i="36"/>
  <c r="X10" i="36"/>
  <c r="Y10" i="36"/>
  <c r="Z10" i="36"/>
  <c r="AA10" i="36"/>
  <c r="AB10" i="36"/>
  <c r="AC10" i="36"/>
  <c r="AD10" i="36"/>
  <c r="AE10" i="36"/>
  <c r="AF10" i="36"/>
  <c r="AG10" i="36"/>
  <c r="AH10" i="36"/>
  <c r="AI10" i="36"/>
  <c r="AJ10" i="36"/>
  <c r="AK10" i="36"/>
  <c r="AL10" i="36"/>
  <c r="AM10" i="36"/>
  <c r="AN10" i="36"/>
  <c r="AO10" i="36"/>
  <c r="AP10" i="36"/>
  <c r="AQ10" i="36"/>
  <c r="AR10" i="36"/>
  <c r="AS10" i="36"/>
  <c r="AT10" i="36"/>
  <c r="AU10" i="36"/>
  <c r="L11" i="36"/>
  <c r="M11" i="36"/>
  <c r="N11" i="36"/>
  <c r="O11" i="36"/>
  <c r="P11" i="36"/>
  <c r="Q11" i="36"/>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AT11" i="36"/>
  <c r="AU11" i="36"/>
  <c r="L4" i="36"/>
  <c r="M4" i="36"/>
  <c r="N4" i="36" s="1"/>
  <c r="O4" i="36" s="1"/>
  <c r="P4" i="36" s="1"/>
  <c r="Q4" i="36" s="1"/>
  <c r="R4" i="36" s="1"/>
  <c r="S4" i="36" s="1"/>
  <c r="T4" i="36" s="1"/>
  <c r="U4" i="36" s="1"/>
  <c r="V4" i="36" s="1"/>
  <c r="W4" i="36" s="1"/>
  <c r="X4" i="36" s="1"/>
  <c r="Y4" i="36" s="1"/>
  <c r="Z4" i="36" s="1"/>
  <c r="AA4" i="36" s="1"/>
  <c r="AB4" i="36" s="1"/>
  <c r="AC4" i="36" s="1"/>
  <c r="AD4" i="36" s="1"/>
  <c r="AE4" i="36" s="1"/>
  <c r="AF4" i="36" s="1"/>
  <c r="AG4" i="36" s="1"/>
  <c r="AH4" i="36" s="1"/>
  <c r="AI4" i="36" s="1"/>
  <c r="AJ4" i="36" s="1"/>
  <c r="AK4" i="36" s="1"/>
  <c r="AL4" i="36" s="1"/>
  <c r="AM4" i="36" s="1"/>
  <c r="AN4" i="36" s="1"/>
  <c r="AO4" i="36" s="1"/>
  <c r="AP4" i="36" s="1"/>
  <c r="AQ4" i="36" s="1"/>
  <c r="AR4" i="36" s="1"/>
  <c r="AS4" i="36" s="1"/>
  <c r="AT4" i="36" s="1"/>
  <c r="AU4" i="36" s="1"/>
  <c r="AV4" i="36" s="1"/>
  <c r="AW4" i="36" s="1"/>
  <c r="AX4" i="36" s="1"/>
  <c r="AY4" i="36" s="1"/>
  <c r="AZ4" i="36" s="1"/>
  <c r="BA4" i="36" s="1"/>
  <c r="BB4" i="36" s="1"/>
  <c r="BC4" i="36" s="1"/>
  <c r="BD4" i="36" s="1"/>
  <c r="BE4" i="36" s="1"/>
  <c r="BF4" i="36" s="1"/>
  <c r="BG4" i="36" s="1"/>
  <c r="BH4" i="36" s="1"/>
  <c r="BI4" i="36" s="1"/>
  <c r="BJ4" i="36" s="1"/>
  <c r="L15" i="230"/>
  <c r="M15" i="230"/>
  <c r="N15" i="230"/>
  <c r="O15" i="230"/>
  <c r="P15" i="230"/>
  <c r="Q15" i="230"/>
  <c r="R15" i="230"/>
  <c r="S15" i="230"/>
  <c r="L16" i="230"/>
  <c r="M16" i="230"/>
  <c r="N16" i="230"/>
  <c r="O16" i="230"/>
  <c r="P16" i="230"/>
  <c r="Q16" i="230"/>
  <c r="R16" i="230"/>
  <c r="S16" i="230"/>
  <c r="L17" i="230"/>
  <c r="M17" i="230"/>
  <c r="N17" i="230"/>
  <c r="O17" i="230"/>
  <c r="P17" i="230"/>
  <c r="Q17" i="230"/>
  <c r="R17" i="230"/>
  <c r="S17" i="230"/>
  <c r="L18" i="230"/>
  <c r="M18" i="230"/>
  <c r="N18" i="230"/>
  <c r="O18" i="230"/>
  <c r="P18" i="230"/>
  <c r="Q18" i="230"/>
  <c r="R18" i="230"/>
  <c r="S18" i="230"/>
  <c r="L19" i="230"/>
  <c r="M19" i="230"/>
  <c r="N19" i="230"/>
  <c r="O19" i="230"/>
  <c r="P19" i="230"/>
  <c r="Q19" i="230"/>
  <c r="R19" i="230"/>
  <c r="S19" i="230"/>
  <c r="L20" i="230"/>
  <c r="M20" i="230"/>
  <c r="N20" i="230"/>
  <c r="O20" i="230"/>
  <c r="P20" i="230"/>
  <c r="Q20" i="230"/>
  <c r="R20" i="230"/>
  <c r="S20" i="230"/>
  <c r="L21" i="230"/>
  <c r="M21" i="230"/>
  <c r="N21" i="230"/>
  <c r="O21" i="230"/>
  <c r="P21" i="230"/>
  <c r="Q21" i="230"/>
  <c r="R21" i="230"/>
  <c r="S21" i="230"/>
  <c r="L22" i="230"/>
  <c r="M22" i="230"/>
  <c r="N22" i="230"/>
  <c r="O22" i="230"/>
  <c r="P22" i="230"/>
  <c r="Q22" i="230"/>
  <c r="R22" i="230"/>
  <c r="S22" i="230"/>
  <c r="K16" i="230"/>
  <c r="K17" i="230"/>
  <c r="K18" i="230"/>
  <c r="K19" i="230"/>
  <c r="K20" i="230"/>
  <c r="K21" i="230"/>
  <c r="K22" i="230"/>
  <c r="K15" i="230"/>
  <c r="A20" i="230"/>
  <c r="C20" i="230"/>
  <c r="D20" i="230"/>
  <c r="A21" i="230"/>
  <c r="A22" i="230"/>
  <c r="A23" i="230"/>
  <c r="B23" i="230"/>
  <c r="A17" i="230"/>
  <c r="B17" i="230"/>
  <c r="C17" i="230"/>
  <c r="D17" i="230"/>
  <c r="A18" i="230"/>
  <c r="B18" i="230"/>
  <c r="C18" i="230"/>
  <c r="D18" i="230"/>
  <c r="A19" i="230"/>
  <c r="B19" i="230"/>
  <c r="C19" i="230"/>
  <c r="D19" i="230"/>
  <c r="B16" i="230"/>
  <c r="C16" i="230"/>
  <c r="D16" i="230"/>
  <c r="A16" i="230"/>
  <c r="D14" i="230"/>
  <c r="C14" i="230"/>
  <c r="B14" i="230"/>
  <c r="A14" i="230"/>
  <c r="J15" i="230"/>
  <c r="AU8" i="230"/>
  <c r="AT8" i="230"/>
  <c r="AS8" i="230"/>
  <c r="AR8" i="230"/>
  <c r="AQ8" i="230"/>
  <c r="AP8" i="230"/>
  <c r="AO8" i="230"/>
  <c r="AN8" i="230"/>
  <c r="AM8" i="230"/>
  <c r="AL8" i="230"/>
  <c r="AK8" i="230"/>
  <c r="AJ8" i="230"/>
  <c r="AI8" i="230"/>
  <c r="AH8" i="230"/>
  <c r="AG8" i="230"/>
  <c r="AF8" i="230"/>
  <c r="AE8" i="230"/>
  <c r="AD8" i="230"/>
  <c r="AC8" i="230"/>
  <c r="AB8" i="230"/>
  <c r="AA8" i="230"/>
  <c r="Z8" i="230"/>
  <c r="Y8" i="230"/>
  <c r="X8" i="230"/>
  <c r="W8" i="230"/>
  <c r="V8" i="230"/>
  <c r="U8" i="230"/>
  <c r="T8" i="230"/>
  <c r="S8" i="230"/>
  <c r="R8" i="230"/>
  <c r="Q8" i="230"/>
  <c r="P8" i="230"/>
  <c r="O8" i="230"/>
  <c r="N8" i="230"/>
  <c r="M8" i="230"/>
  <c r="L8" i="230"/>
  <c r="K8" i="230"/>
  <c r="D8" i="230"/>
  <c r="C8" i="230"/>
  <c r="B8" i="230"/>
  <c r="AU7" i="230"/>
  <c r="AT7" i="230"/>
  <c r="AS7" i="230"/>
  <c r="AR7" i="230"/>
  <c r="AQ7" i="230"/>
  <c r="AP7" i="230"/>
  <c r="AO7" i="230"/>
  <c r="AN7" i="230"/>
  <c r="AM7" i="230"/>
  <c r="AL7" i="230"/>
  <c r="AK7" i="230"/>
  <c r="AJ7" i="230"/>
  <c r="AI7" i="230"/>
  <c r="AH7" i="230"/>
  <c r="AG7" i="230"/>
  <c r="AF7" i="230"/>
  <c r="AE7" i="230"/>
  <c r="AD7" i="230"/>
  <c r="AC7" i="230"/>
  <c r="AB7" i="230"/>
  <c r="AA7" i="230"/>
  <c r="Z7" i="230"/>
  <c r="Y7" i="230"/>
  <c r="X7" i="230"/>
  <c r="W7" i="230"/>
  <c r="V7" i="230"/>
  <c r="U7" i="230"/>
  <c r="T7" i="230"/>
  <c r="S7" i="230"/>
  <c r="R7" i="230"/>
  <c r="Q7" i="230"/>
  <c r="P7" i="230"/>
  <c r="O7" i="230"/>
  <c r="N7" i="230"/>
  <c r="M7" i="230"/>
  <c r="L7" i="230"/>
  <c r="K7" i="230"/>
  <c r="D7" i="230"/>
  <c r="C7" i="230"/>
  <c r="B7" i="230"/>
  <c r="AU6" i="230"/>
  <c r="AT6" i="230"/>
  <c r="AS6" i="230"/>
  <c r="AR6" i="230"/>
  <c r="AQ6" i="230"/>
  <c r="AP6" i="230"/>
  <c r="AO6" i="230"/>
  <c r="AN6" i="230"/>
  <c r="AM6" i="230"/>
  <c r="AL6" i="230"/>
  <c r="AK6" i="230"/>
  <c r="AJ6" i="230"/>
  <c r="AI6" i="230"/>
  <c r="AH6" i="230"/>
  <c r="AG6" i="230"/>
  <c r="AF6" i="230"/>
  <c r="AE6" i="230"/>
  <c r="AD6" i="230"/>
  <c r="AC6" i="230"/>
  <c r="AB6" i="230"/>
  <c r="AA6" i="230"/>
  <c r="Z6" i="230"/>
  <c r="Y6" i="230"/>
  <c r="X6" i="230"/>
  <c r="W6" i="230"/>
  <c r="V6" i="230"/>
  <c r="U6" i="230"/>
  <c r="T6" i="230"/>
  <c r="S6" i="230"/>
  <c r="R6" i="230"/>
  <c r="Q6" i="230"/>
  <c r="P6" i="230"/>
  <c r="O6" i="230"/>
  <c r="N6" i="230"/>
  <c r="M6" i="230"/>
  <c r="L6" i="230"/>
  <c r="K6" i="230"/>
  <c r="D6" i="230"/>
  <c r="C6" i="230"/>
  <c r="B6" i="230"/>
  <c r="AU5" i="230"/>
  <c r="AT5" i="230"/>
  <c r="AS5" i="230"/>
  <c r="AR5" i="230"/>
  <c r="AQ5" i="230"/>
  <c r="AP5" i="230"/>
  <c r="AO5" i="230"/>
  <c r="AN5" i="230"/>
  <c r="AM5" i="230"/>
  <c r="AL5" i="230"/>
  <c r="AK5" i="230"/>
  <c r="AJ5" i="230"/>
  <c r="AI5" i="230"/>
  <c r="AH5" i="230"/>
  <c r="AG5" i="230"/>
  <c r="AF5" i="230"/>
  <c r="AE5" i="230"/>
  <c r="AD5" i="230"/>
  <c r="AC5" i="230"/>
  <c r="AB5" i="230"/>
  <c r="AA5" i="230"/>
  <c r="Z5" i="230"/>
  <c r="Y5" i="230"/>
  <c r="X5" i="230"/>
  <c r="W5" i="230"/>
  <c r="V5" i="230"/>
  <c r="U5" i="230"/>
  <c r="T5" i="230"/>
  <c r="S5" i="230"/>
  <c r="R5" i="230"/>
  <c r="Q5" i="230"/>
  <c r="P5" i="230"/>
  <c r="O5" i="230"/>
  <c r="N5" i="230"/>
  <c r="M5" i="230"/>
  <c r="L5" i="230"/>
  <c r="K5" i="230"/>
  <c r="D5" i="230"/>
  <c r="C5" i="230"/>
  <c r="B5" i="230"/>
  <c r="F4" i="230"/>
  <c r="L19" i="120"/>
  <c r="M19" i="120"/>
  <c r="N19" i="120"/>
  <c r="O19" i="120"/>
  <c r="P19" i="120"/>
  <c r="Q19" i="120"/>
  <c r="R19" i="120"/>
  <c r="S19" i="120"/>
  <c r="T19" i="120"/>
  <c r="U19" i="120"/>
  <c r="L21" i="120"/>
  <c r="M21" i="120"/>
  <c r="N21" i="120"/>
  <c r="O21" i="120"/>
  <c r="P21" i="120"/>
  <c r="Q21" i="120"/>
  <c r="R21" i="120"/>
  <c r="S21" i="120"/>
  <c r="T21" i="120"/>
  <c r="U21" i="120"/>
  <c r="L24" i="120"/>
  <c r="M24" i="120"/>
  <c r="N24" i="120"/>
  <c r="O24" i="120"/>
  <c r="P24" i="120"/>
  <c r="Q24" i="120"/>
  <c r="R24" i="120"/>
  <c r="S24" i="120"/>
  <c r="T24" i="120"/>
  <c r="U24" i="120"/>
  <c r="L25" i="120"/>
  <c r="M25" i="120"/>
  <c r="N25" i="120"/>
  <c r="O25" i="120"/>
  <c r="P25" i="120"/>
  <c r="Q25" i="120"/>
  <c r="R25" i="120"/>
  <c r="S25" i="120"/>
  <c r="T25" i="120"/>
  <c r="U25" i="120"/>
  <c r="L15" i="178"/>
  <c r="M15" i="178"/>
  <c r="N15" i="178"/>
  <c r="O15" i="178"/>
  <c r="P15" i="178"/>
  <c r="Q15" i="178"/>
  <c r="R15" i="178"/>
  <c r="S15" i="178"/>
  <c r="T15" i="178"/>
  <c r="U15" i="178"/>
  <c r="V15" i="178"/>
  <c r="W15" i="178"/>
  <c r="X15" i="178"/>
  <c r="Y15" i="178"/>
  <c r="Z15" i="178"/>
  <c r="L16" i="178"/>
  <c r="M16" i="178"/>
  <c r="N16" i="178"/>
  <c r="O16" i="178"/>
  <c r="P16" i="178"/>
  <c r="Q16" i="178"/>
  <c r="R16" i="178"/>
  <c r="S16" i="178"/>
  <c r="T16" i="178"/>
  <c r="U16" i="178"/>
  <c r="V16" i="178"/>
  <c r="W16" i="178"/>
  <c r="X16" i="178"/>
  <c r="Y16" i="178"/>
  <c r="Z16" i="178"/>
  <c r="L17" i="178"/>
  <c r="M17" i="178"/>
  <c r="N17" i="178"/>
  <c r="O17" i="178"/>
  <c r="P17" i="178"/>
  <c r="Q17" i="178"/>
  <c r="R17" i="178"/>
  <c r="S17" i="178"/>
  <c r="T17" i="178"/>
  <c r="U17" i="178"/>
  <c r="V17" i="178"/>
  <c r="W17" i="178"/>
  <c r="X17" i="178"/>
  <c r="Y17" i="178"/>
  <c r="Z17" i="178"/>
  <c r="L18" i="178"/>
  <c r="M18" i="178"/>
  <c r="N18" i="178"/>
  <c r="O18" i="178"/>
  <c r="P18" i="178"/>
  <c r="Q18" i="178"/>
  <c r="R18" i="178"/>
  <c r="S18" i="178"/>
  <c r="T18" i="178"/>
  <c r="U18" i="178"/>
  <c r="V18" i="178"/>
  <c r="W18" i="178"/>
  <c r="X18" i="178"/>
  <c r="Y18" i="178"/>
  <c r="Z18" i="178"/>
  <c r="L19" i="178"/>
  <c r="M19" i="178"/>
  <c r="N19" i="178"/>
  <c r="O19" i="178"/>
  <c r="P19" i="178"/>
  <c r="Q19" i="178"/>
  <c r="R19" i="178"/>
  <c r="S19" i="178"/>
  <c r="T19" i="178"/>
  <c r="U19" i="178"/>
  <c r="V19" i="178"/>
  <c r="W19" i="178"/>
  <c r="X19" i="178"/>
  <c r="Y19" i="178"/>
  <c r="Z19" i="178"/>
  <c r="L20" i="178"/>
  <c r="M20" i="178"/>
  <c r="N20" i="178"/>
  <c r="O20" i="178"/>
  <c r="P20" i="178"/>
  <c r="Q20" i="178"/>
  <c r="R20" i="178"/>
  <c r="S20" i="178"/>
  <c r="T20" i="178"/>
  <c r="U20" i="178"/>
  <c r="V20" i="178"/>
  <c r="W20" i="178"/>
  <c r="X20" i="178"/>
  <c r="Y20" i="178"/>
  <c r="Z20" i="178"/>
  <c r="K15" i="178"/>
  <c r="K16" i="178"/>
  <c r="K17" i="178"/>
  <c r="K18" i="178"/>
  <c r="K19" i="178"/>
  <c r="K20" i="178"/>
  <c r="A16" i="178"/>
  <c r="L19" i="75"/>
  <c r="M19" i="75"/>
  <c r="N19" i="75"/>
  <c r="O19" i="75"/>
  <c r="P19" i="75"/>
  <c r="Q19" i="75"/>
  <c r="R19" i="75"/>
  <c r="S19" i="75"/>
  <c r="T19" i="75"/>
  <c r="U19" i="75"/>
  <c r="V19" i="75"/>
  <c r="W19" i="75"/>
  <c r="X19" i="75"/>
  <c r="Y19" i="75"/>
  <c r="Z19" i="75"/>
  <c r="L20" i="75"/>
  <c r="M20" i="75"/>
  <c r="N20" i="75"/>
  <c r="O20" i="75"/>
  <c r="P20" i="75"/>
  <c r="Q20" i="75"/>
  <c r="R20" i="75"/>
  <c r="S20" i="75"/>
  <c r="T20" i="75"/>
  <c r="U20" i="75"/>
  <c r="V20" i="75"/>
  <c r="W20" i="75"/>
  <c r="X20" i="75"/>
  <c r="Y20" i="75"/>
  <c r="Z20" i="75"/>
  <c r="L21" i="75"/>
  <c r="M21" i="75"/>
  <c r="N21" i="75"/>
  <c r="O21" i="75"/>
  <c r="P21" i="75"/>
  <c r="Q21" i="75"/>
  <c r="R21" i="75"/>
  <c r="S21" i="75"/>
  <c r="T21" i="75"/>
  <c r="U21" i="75"/>
  <c r="V21" i="75"/>
  <c r="W21" i="75"/>
  <c r="X21" i="75"/>
  <c r="Y21" i="75"/>
  <c r="Z21" i="75"/>
  <c r="L22" i="75"/>
  <c r="M22" i="75"/>
  <c r="N22" i="75"/>
  <c r="O22" i="75"/>
  <c r="P22" i="75"/>
  <c r="Q22" i="75"/>
  <c r="R22" i="75"/>
  <c r="S22" i="75"/>
  <c r="T22" i="75"/>
  <c r="U22" i="75"/>
  <c r="V22" i="75"/>
  <c r="W22" i="75"/>
  <c r="X22" i="75"/>
  <c r="Y22" i="75"/>
  <c r="Z22" i="75"/>
  <c r="L23" i="75"/>
  <c r="M23" i="75"/>
  <c r="N23" i="75"/>
  <c r="O23" i="75"/>
  <c r="P23" i="75"/>
  <c r="Q23" i="75"/>
  <c r="R23" i="75"/>
  <c r="S23" i="75"/>
  <c r="T23" i="75"/>
  <c r="U23" i="75"/>
  <c r="V23" i="75"/>
  <c r="W23" i="75"/>
  <c r="X23" i="75"/>
  <c r="Y23" i="75"/>
  <c r="Z23" i="75"/>
  <c r="L24" i="75"/>
  <c r="M24" i="75"/>
  <c r="N24" i="75"/>
  <c r="O24" i="75"/>
  <c r="P24" i="75"/>
  <c r="Q24" i="75"/>
  <c r="R24" i="75"/>
  <c r="S24" i="75"/>
  <c r="T24" i="75"/>
  <c r="U24" i="75"/>
  <c r="V24" i="75"/>
  <c r="W24" i="75"/>
  <c r="X24" i="75"/>
  <c r="Y24" i="75"/>
  <c r="Z24" i="75"/>
  <c r="L25" i="75"/>
  <c r="M25" i="75"/>
  <c r="N25" i="75"/>
  <c r="O25" i="75"/>
  <c r="P25" i="75"/>
  <c r="Q25" i="75"/>
  <c r="R25" i="75"/>
  <c r="S25" i="75"/>
  <c r="T25" i="75"/>
  <c r="U25" i="75"/>
  <c r="V25" i="75"/>
  <c r="W25" i="75"/>
  <c r="X25" i="75"/>
  <c r="Y25" i="75"/>
  <c r="Z25" i="75"/>
  <c r="L26" i="75"/>
  <c r="M26" i="75"/>
  <c r="N26" i="75"/>
  <c r="O26" i="75"/>
  <c r="P26" i="75"/>
  <c r="Q26" i="75"/>
  <c r="R26" i="75"/>
  <c r="S26" i="75"/>
  <c r="T26" i="75"/>
  <c r="U26" i="75"/>
  <c r="V26" i="75"/>
  <c r="W26" i="75"/>
  <c r="X26" i="75"/>
  <c r="Y26" i="75"/>
  <c r="Z26" i="75"/>
  <c r="K19" i="75"/>
  <c r="K20" i="75"/>
  <c r="K21" i="75"/>
  <c r="K22" i="75"/>
  <c r="K23" i="75"/>
  <c r="K24" i="75"/>
  <c r="K25" i="75"/>
  <c r="K26" i="75"/>
  <c r="A20" i="75"/>
  <c r="B20" i="75"/>
  <c r="C20" i="75"/>
  <c r="D20" i="75"/>
  <c r="A21" i="75"/>
  <c r="B21" i="75"/>
  <c r="C21" i="75"/>
  <c r="D21" i="75"/>
  <c r="A22" i="75"/>
  <c r="B22" i="75"/>
  <c r="C22" i="75"/>
  <c r="D22" i="75"/>
  <c r="A23" i="75"/>
  <c r="B23" i="75"/>
  <c r="C23" i="75"/>
  <c r="D23" i="75"/>
  <c r="A24" i="75"/>
  <c r="B24" i="75"/>
  <c r="C24" i="75"/>
  <c r="D24" i="75"/>
  <c r="A25" i="75"/>
  <c r="B25" i="75"/>
  <c r="C25" i="75"/>
  <c r="D25" i="75"/>
  <c r="D12" i="177"/>
  <c r="C12" i="177"/>
  <c r="B12" i="177"/>
  <c r="A12" i="177"/>
  <c r="L14" i="177"/>
  <c r="M14" i="177"/>
  <c r="N14" i="177"/>
  <c r="O14" i="177"/>
  <c r="P14" i="177"/>
  <c r="Q14" i="177"/>
  <c r="R14" i="177"/>
  <c r="S14" i="177"/>
  <c r="T14" i="177"/>
  <c r="U14" i="177"/>
  <c r="V14" i="177"/>
  <c r="L15" i="177"/>
  <c r="M15" i="177"/>
  <c r="N15" i="177"/>
  <c r="O15" i="177"/>
  <c r="P15" i="177"/>
  <c r="Q15" i="177"/>
  <c r="R15" i="177"/>
  <c r="S15" i="177"/>
  <c r="T15" i="177"/>
  <c r="U15" i="177"/>
  <c r="V15" i="177"/>
  <c r="K14" i="177"/>
  <c r="K15" i="177"/>
  <c r="L18" i="229"/>
  <c r="M18" i="229"/>
  <c r="N18" i="229"/>
  <c r="O18" i="229"/>
  <c r="P18" i="229"/>
  <c r="Q18" i="229"/>
  <c r="R18" i="229"/>
  <c r="S18" i="229"/>
  <c r="T18" i="229"/>
  <c r="U18" i="229"/>
  <c r="V18" i="229"/>
  <c r="W18" i="229"/>
  <c r="X18" i="229"/>
  <c r="Y18" i="229"/>
  <c r="Z18" i="229"/>
  <c r="L24" i="229"/>
  <c r="M24" i="229"/>
  <c r="N24" i="229"/>
  <c r="O24" i="229"/>
  <c r="P24" i="229"/>
  <c r="Q24" i="229"/>
  <c r="R24" i="229"/>
  <c r="S24" i="229"/>
  <c r="T24" i="229"/>
  <c r="U24" i="229"/>
  <c r="V24" i="229"/>
  <c r="W24" i="229"/>
  <c r="X24" i="229"/>
  <c r="Y24" i="229"/>
  <c r="Z24" i="229"/>
  <c r="L25" i="229"/>
  <c r="M25" i="229"/>
  <c r="N25" i="229"/>
  <c r="O25" i="229"/>
  <c r="P25" i="229"/>
  <c r="Q25" i="229"/>
  <c r="R25" i="229"/>
  <c r="S25" i="229"/>
  <c r="T25" i="229"/>
  <c r="U25" i="229"/>
  <c r="V25" i="229"/>
  <c r="W25" i="229"/>
  <c r="X25" i="229"/>
  <c r="Y25" i="229"/>
  <c r="Z25" i="229"/>
  <c r="K24" i="229"/>
  <c r="K25" i="229"/>
  <c r="A20" i="229"/>
  <c r="A21" i="229"/>
  <c r="A22" i="229"/>
  <c r="A23" i="229"/>
  <c r="A24" i="229"/>
  <c r="B24" i="229"/>
  <c r="C24" i="229"/>
  <c r="D24" i="229"/>
  <c r="A25" i="229"/>
  <c r="B25" i="229"/>
  <c r="C25" i="229"/>
  <c r="D25" i="229"/>
  <c r="L10" i="229"/>
  <c r="M10" i="229"/>
  <c r="AV10" i="229" s="1"/>
  <c r="N10" i="229"/>
  <c r="O10" i="229"/>
  <c r="P10" i="229"/>
  <c r="Q10" i="229"/>
  <c r="R10" i="229"/>
  <c r="S10" i="229"/>
  <c r="T10" i="229"/>
  <c r="U10" i="229"/>
  <c r="V10" i="229"/>
  <c r="W10" i="229"/>
  <c r="X10" i="229"/>
  <c r="Y10" i="229"/>
  <c r="Z10" i="229"/>
  <c r="AA10" i="229"/>
  <c r="AB10" i="229"/>
  <c r="AC10" i="229"/>
  <c r="AD10" i="229"/>
  <c r="AE10" i="229"/>
  <c r="AF10" i="229"/>
  <c r="AG10" i="229"/>
  <c r="AH10" i="229"/>
  <c r="AI10" i="229"/>
  <c r="AJ10" i="229"/>
  <c r="AK10" i="229"/>
  <c r="AL10" i="229"/>
  <c r="AM10" i="229"/>
  <c r="AN10" i="229"/>
  <c r="AO10" i="229"/>
  <c r="AP10" i="229"/>
  <c r="AQ10" i="229"/>
  <c r="AR10" i="229"/>
  <c r="AS10" i="229"/>
  <c r="AT10" i="229"/>
  <c r="AU10" i="229"/>
  <c r="D10" i="229"/>
  <c r="K10" i="229"/>
  <c r="C10" i="229"/>
  <c r="B10" i="229"/>
  <c r="L11" i="229"/>
  <c r="M11" i="229"/>
  <c r="N11" i="229"/>
  <c r="O11" i="229"/>
  <c r="P11" i="229"/>
  <c r="Q11" i="229"/>
  <c r="R11" i="229"/>
  <c r="S11" i="229"/>
  <c r="T11" i="229"/>
  <c r="U11" i="229"/>
  <c r="V11" i="229"/>
  <c r="W11" i="229"/>
  <c r="X11" i="229"/>
  <c r="Y11" i="229"/>
  <c r="Z11" i="229"/>
  <c r="AA11" i="229"/>
  <c r="AB11" i="229"/>
  <c r="AC11" i="229"/>
  <c r="AD11" i="229"/>
  <c r="AE11" i="229"/>
  <c r="AF11" i="229"/>
  <c r="AG11" i="229"/>
  <c r="AH11" i="229"/>
  <c r="AI11" i="229"/>
  <c r="AJ11" i="229"/>
  <c r="AK11" i="229"/>
  <c r="AL11" i="229"/>
  <c r="AM11" i="229"/>
  <c r="AN11" i="229"/>
  <c r="AO11" i="229"/>
  <c r="AP11" i="229"/>
  <c r="AQ11" i="229"/>
  <c r="AR11" i="229"/>
  <c r="AS11" i="229"/>
  <c r="AT11" i="229"/>
  <c r="AU11" i="229"/>
  <c r="K11" i="229"/>
  <c r="D11" i="229"/>
  <c r="C11" i="229"/>
  <c r="B11" i="229"/>
  <c r="A29" i="229"/>
  <c r="A28" i="229"/>
  <c r="A27" i="229"/>
  <c r="A26" i="229"/>
  <c r="A19" i="229"/>
  <c r="D17" i="229"/>
  <c r="C17" i="229"/>
  <c r="B17" i="229"/>
  <c r="A17" i="229"/>
  <c r="F4" i="229"/>
  <c r="G4" i="229" s="1"/>
  <c r="H4" i="229" s="1"/>
  <c r="I4" i="229" s="1"/>
  <c r="J4" i="229" s="1"/>
  <c r="K4" i="229" s="1"/>
  <c r="L4" i="229" s="1"/>
  <c r="M4" i="229" s="1"/>
  <c r="N4" i="229" s="1"/>
  <c r="O4" i="229" s="1"/>
  <c r="P4" i="229" s="1"/>
  <c r="Q4" i="229" s="1"/>
  <c r="R4" i="229" s="1"/>
  <c r="S4" i="229" s="1"/>
  <c r="T4" i="229" s="1"/>
  <c r="U4" i="229" s="1"/>
  <c r="V4" i="229" s="1"/>
  <c r="W4" i="229" s="1"/>
  <c r="X4" i="229" s="1"/>
  <c r="Y4" i="229" s="1"/>
  <c r="Z4" i="229" s="1"/>
  <c r="AA4" i="229" s="1"/>
  <c r="L8" i="84"/>
  <c r="J8" i="84"/>
  <c r="E6" i="84"/>
  <c r="E7" i="84"/>
  <c r="E8" i="84"/>
  <c r="F8" i="84"/>
  <c r="G8" i="84"/>
  <c r="H8" i="84"/>
  <c r="A6" i="84"/>
  <c r="A7" i="84"/>
  <c r="A8" i="84"/>
  <c r="B8" i="84"/>
  <c r="C8" i="84"/>
  <c r="D8" i="84"/>
  <c r="AC7" i="114"/>
  <c r="AC15" i="209" s="1"/>
  <c r="AG7" i="114"/>
  <c r="AG8" i="36" s="1"/>
  <c r="AH7" i="114"/>
  <c r="AH8" i="36" s="1"/>
  <c r="AJ6" i="114"/>
  <c r="AI6" i="114"/>
  <c r="AH6" i="114"/>
  <c r="AG6" i="114"/>
  <c r="AF6" i="114"/>
  <c r="AE6" i="114"/>
  <c r="AD6" i="114"/>
  <c r="AC6" i="114"/>
  <c r="AB6" i="114"/>
  <c r="AB7" i="114" s="1"/>
  <c r="AA6" i="114"/>
  <c r="Z6" i="114"/>
  <c r="AJ5" i="114"/>
  <c r="AJ7" i="114" s="1"/>
  <c r="AI5" i="114"/>
  <c r="AI7" i="114" s="1"/>
  <c r="AH5" i="114"/>
  <c r="AG5" i="114"/>
  <c r="AF5" i="114"/>
  <c r="AF7" i="114" s="1"/>
  <c r="AE5" i="114"/>
  <c r="AE7" i="114" s="1"/>
  <c r="AD5" i="114"/>
  <c r="AD7" i="114" s="1"/>
  <c r="AC5" i="114"/>
  <c r="AB5" i="114"/>
  <c r="AA5" i="114"/>
  <c r="AA7" i="114" s="1"/>
  <c r="Z5" i="114"/>
  <c r="Z7" i="114" s="1"/>
  <c r="F4" i="114"/>
  <c r="G4" i="114" s="1"/>
  <c r="H4" i="114" s="1"/>
  <c r="I4" i="114" s="1"/>
  <c r="J4" i="114" s="1"/>
  <c r="K4" i="114" s="1"/>
  <c r="L4" i="114" s="1"/>
  <c r="M4" i="114" s="1"/>
  <c r="N4" i="114" s="1"/>
  <c r="O4" i="114" s="1"/>
  <c r="P4" i="114" s="1"/>
  <c r="Q4" i="114" s="1"/>
  <c r="R4" i="114" s="1"/>
  <c r="S4" i="114" s="1"/>
  <c r="T4" i="114" s="1"/>
  <c r="U4" i="114" s="1"/>
  <c r="V4" i="114" s="1"/>
  <c r="W4" i="114" s="1"/>
  <c r="X4" i="114" s="1"/>
  <c r="Y4" i="114" s="1"/>
  <c r="Z4" i="114" s="1"/>
  <c r="AA4" i="114" s="1"/>
  <c r="AB4" i="114" s="1"/>
  <c r="AC4" i="114" s="1"/>
  <c r="AD4" i="114" s="1"/>
  <c r="AE4" i="114" s="1"/>
  <c r="AF4" i="114" s="1"/>
  <c r="AG4" i="114" s="1"/>
  <c r="AH4" i="114" s="1"/>
  <c r="AI4" i="114" s="1"/>
  <c r="AJ4" i="114" s="1"/>
  <c r="AK4" i="114" s="1"/>
  <c r="AL4" i="114" s="1"/>
  <c r="AM4" i="114" s="1"/>
  <c r="AN4" i="114" s="1"/>
  <c r="AO4" i="114" s="1"/>
  <c r="AP4" i="114" s="1"/>
  <c r="AQ4" i="114" s="1"/>
  <c r="AR4" i="114" s="1"/>
  <c r="AS4" i="114" s="1"/>
  <c r="AT4" i="114" s="1"/>
  <c r="AU4" i="114" s="1"/>
  <c r="L11" i="75"/>
  <c r="M11" i="75"/>
  <c r="N11" i="75"/>
  <c r="O11" i="75"/>
  <c r="P11" i="75"/>
  <c r="Q11" i="75"/>
  <c r="R11" i="75"/>
  <c r="S11" i="75"/>
  <c r="T11" i="75"/>
  <c r="U11" i="75"/>
  <c r="V11" i="75"/>
  <c r="W11" i="75"/>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K11" i="75"/>
  <c r="D11" i="75"/>
  <c r="C11" i="75"/>
  <c r="B11" i="75"/>
  <c r="J42" i="10"/>
  <c r="M43" i="10"/>
  <c r="N43" i="10"/>
  <c r="O43" i="10"/>
  <c r="P43" i="10"/>
  <c r="F42" i="10"/>
  <c r="G42" i="10"/>
  <c r="H42" i="10"/>
  <c r="I42"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K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J36" i="10"/>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G4" i="10"/>
  <c r="H4" i="10" s="1"/>
  <c r="I4" i="10" s="1"/>
  <c r="J4" i="10" s="1"/>
  <c r="K4" i="10" s="1"/>
  <c r="L4" i="10" s="1"/>
  <c r="M4" i="10" s="1"/>
  <c r="N4" i="10" s="1"/>
  <c r="O4" i="10" s="1"/>
  <c r="P4" i="10" s="1"/>
  <c r="Q4" i="10" s="1"/>
  <c r="R4" i="10" s="1"/>
  <c r="S4" i="10" s="1"/>
  <c r="T4" i="10" s="1"/>
  <c r="U4" i="10" s="1"/>
  <c r="V4" i="10" s="1"/>
  <c r="W4" i="10" s="1"/>
  <c r="X4" i="10" s="1"/>
  <c r="Y4" i="10" s="1"/>
  <c r="Z4" i="10" s="1"/>
  <c r="AA4" i="10" s="1"/>
  <c r="AB4" i="10" s="1"/>
  <c r="AC4" i="10" s="1"/>
  <c r="AD4" i="10" s="1"/>
  <c r="AE4" i="10" s="1"/>
  <c r="AF4" i="10" s="1"/>
  <c r="AG4" i="10" s="1"/>
  <c r="AH4" i="10" s="1"/>
  <c r="AI4" i="10" s="1"/>
  <c r="AJ4" i="10" s="1"/>
  <c r="AK4" i="10" s="1"/>
  <c r="AL4" i="10" s="1"/>
  <c r="AM4" i="10" s="1"/>
  <c r="AN4" i="10" s="1"/>
  <c r="AO4" i="10" s="1"/>
  <c r="AP4" i="10" s="1"/>
  <c r="AQ4" i="10" s="1"/>
  <c r="AR4" i="10" s="1"/>
  <c r="AS4" i="10" s="1"/>
  <c r="AT4" i="10" s="1"/>
  <c r="AU4" i="10" s="1"/>
  <c r="AV4" i="10" s="1"/>
  <c r="AW4" i="10" s="1"/>
  <c r="AX4" i="10" s="1"/>
  <c r="AY4" i="10" s="1"/>
  <c r="AZ4" i="10" s="1"/>
  <c r="BA4" i="10" s="1"/>
  <c r="BB4" i="10" s="1"/>
  <c r="BC4" i="10" s="1"/>
  <c r="BD4" i="10" s="1"/>
  <c r="BE4" i="10" s="1"/>
  <c r="BF4" i="10" s="1"/>
  <c r="BG4" i="10" s="1"/>
  <c r="BH4" i="10" s="1"/>
  <c r="BI4" i="10" s="1"/>
  <c r="BJ4" i="10" s="1"/>
  <c r="C11" i="102"/>
  <c r="C6" i="217"/>
  <c r="C7" i="217"/>
  <c r="C8" i="217"/>
  <c r="C9" i="217"/>
  <c r="C5" i="217"/>
  <c r="L13" i="177" l="1"/>
  <c r="Y4" i="177"/>
  <c r="AC4" i="75"/>
  <c r="L18" i="75"/>
  <c r="AC4" i="178"/>
  <c r="L14" i="178"/>
  <c r="L18" i="120"/>
  <c r="X4" i="120"/>
  <c r="W4" i="184"/>
  <c r="K14" i="184"/>
  <c r="AD8" i="114"/>
  <c r="AD15" i="209"/>
  <c r="AD8" i="36"/>
  <c r="AE15" i="209"/>
  <c r="AF8" i="114"/>
  <c r="AE8" i="36"/>
  <c r="AF15" i="209"/>
  <c r="AF8" i="36"/>
  <c r="AG8" i="114"/>
  <c r="AJ8" i="36"/>
  <c r="AJ15" i="209"/>
  <c r="AA8" i="114"/>
  <c r="Z8" i="36"/>
  <c r="Z15" i="209"/>
  <c r="AA15" i="209"/>
  <c r="AA8" i="36"/>
  <c r="AB8" i="114"/>
  <c r="AB15" i="209"/>
  <c r="AB8" i="36"/>
  <c r="AC8" i="114"/>
  <c r="AJ8" i="114"/>
  <c r="AI8" i="36"/>
  <c r="AI15" i="209"/>
  <c r="AH8" i="114"/>
  <c r="AC8" i="36"/>
  <c r="AH15" i="209"/>
  <c r="N9" i="230"/>
  <c r="Z9" i="230"/>
  <c r="O9" i="230"/>
  <c r="AA9" i="230"/>
  <c r="AB10" i="230" s="1"/>
  <c r="AM9" i="230"/>
  <c r="AN10" i="230" s="1"/>
  <c r="T9" i="230"/>
  <c r="AF9" i="230"/>
  <c r="AR9" i="230"/>
  <c r="AI9" i="230"/>
  <c r="AU9" i="230"/>
  <c r="AV8" i="230"/>
  <c r="AJ9" i="230"/>
  <c r="AJ10" i="230" s="1"/>
  <c r="AL9" i="230"/>
  <c r="AV6" i="230"/>
  <c r="P9" i="230"/>
  <c r="AB9" i="230"/>
  <c r="AC10" i="230" s="1"/>
  <c r="AN9" i="230"/>
  <c r="Q9" i="230"/>
  <c r="AC9" i="230"/>
  <c r="AO9" i="230"/>
  <c r="R9" i="230"/>
  <c r="AD9" i="230"/>
  <c r="AP9" i="230"/>
  <c r="S9" i="230"/>
  <c r="AE9" i="230"/>
  <c r="AQ9" i="230"/>
  <c r="B12" i="230"/>
  <c r="U10" i="230"/>
  <c r="AG10" i="230"/>
  <c r="C9" i="230"/>
  <c r="U9" i="230"/>
  <c r="AG9" i="230"/>
  <c r="AS9" i="230"/>
  <c r="AS10" i="230" s="1"/>
  <c r="AH9" i="230"/>
  <c r="AI10" i="230" s="1"/>
  <c r="AT9" i="230"/>
  <c r="AQ10" i="230"/>
  <c r="K9" i="230"/>
  <c r="W9" i="230"/>
  <c r="AV5" i="230"/>
  <c r="L9" i="230"/>
  <c r="X9" i="230"/>
  <c r="M9" i="230"/>
  <c r="N10" i="230" s="1"/>
  <c r="Y9" i="230"/>
  <c r="Z10" i="230" s="1"/>
  <c r="AK9" i="230"/>
  <c r="AV7" i="230"/>
  <c r="V9" i="230"/>
  <c r="V10" i="230" s="1"/>
  <c r="G4" i="230"/>
  <c r="AV11" i="229"/>
  <c r="AB4" i="229"/>
  <c r="K18" i="229"/>
  <c r="AI8" i="114"/>
  <c r="AE8" i="114"/>
  <c r="F5" i="76"/>
  <c r="G5" i="76"/>
  <c r="H5" i="76"/>
  <c r="F6" i="76"/>
  <c r="G6" i="76"/>
  <c r="H6" i="76"/>
  <c r="F7" i="76"/>
  <c r="G7" i="76"/>
  <c r="H7" i="76"/>
  <c r="F10" i="76"/>
  <c r="G10" i="76"/>
  <c r="H10" i="76"/>
  <c r="F11" i="76"/>
  <c r="G11" i="76"/>
  <c r="H11" i="76"/>
  <c r="F12" i="76"/>
  <c r="G12" i="76"/>
  <c r="H12" i="76"/>
  <c r="F13" i="76"/>
  <c r="G13" i="76"/>
  <c r="H13" i="76"/>
  <c r="F14" i="76"/>
  <c r="G14" i="76"/>
  <c r="H14" i="76"/>
  <c r="F15" i="76"/>
  <c r="G15" i="76"/>
  <c r="H15" i="76"/>
  <c r="F16" i="76"/>
  <c r="G16" i="76"/>
  <c r="H16" i="76"/>
  <c r="F17" i="76"/>
  <c r="G17" i="76"/>
  <c r="H17" i="76"/>
  <c r="F18" i="76"/>
  <c r="G18" i="76"/>
  <c r="H18" i="76"/>
  <c r="F19" i="76"/>
  <c r="G19" i="76"/>
  <c r="H19" i="76"/>
  <c r="F20" i="76"/>
  <c r="G20" i="76"/>
  <c r="H20" i="76"/>
  <c r="E6" i="76"/>
  <c r="E7" i="76"/>
  <c r="E10" i="76"/>
  <c r="E11" i="76"/>
  <c r="E12" i="76"/>
  <c r="E13" i="76"/>
  <c r="E14" i="76"/>
  <c r="E15" i="76"/>
  <c r="E16" i="76"/>
  <c r="E17" i="76"/>
  <c r="E18" i="76"/>
  <c r="E19" i="76"/>
  <c r="E20" i="76"/>
  <c r="E22" i="76"/>
  <c r="A6" i="76"/>
  <c r="B6" i="76"/>
  <c r="C6" i="76"/>
  <c r="D6" i="76"/>
  <c r="A7" i="76"/>
  <c r="B7" i="76"/>
  <c r="C7" i="76"/>
  <c r="D7" i="76"/>
  <c r="A8" i="76"/>
  <c r="A9" i="76"/>
  <c r="A10" i="76"/>
  <c r="B10" i="76"/>
  <c r="C10" i="76"/>
  <c r="D10" i="76"/>
  <c r="A11" i="76"/>
  <c r="B11" i="76"/>
  <c r="C11" i="76"/>
  <c r="D11" i="76"/>
  <c r="A12" i="76"/>
  <c r="B12" i="76"/>
  <c r="C12" i="76"/>
  <c r="D12" i="76"/>
  <c r="A13" i="76"/>
  <c r="C13" i="76"/>
  <c r="D13" i="76"/>
  <c r="A14" i="76"/>
  <c r="C14" i="76"/>
  <c r="D14" i="76"/>
  <c r="A15" i="76"/>
  <c r="B15" i="76"/>
  <c r="C15" i="76"/>
  <c r="D15" i="76"/>
  <c r="A16" i="76"/>
  <c r="B16" i="76"/>
  <c r="C16" i="76"/>
  <c r="D16" i="76"/>
  <c r="A17" i="76"/>
  <c r="B17" i="76"/>
  <c r="C17" i="76"/>
  <c r="D17" i="76"/>
  <c r="A18" i="76"/>
  <c r="B18" i="76"/>
  <c r="C18" i="76"/>
  <c r="D18" i="76"/>
  <c r="A19" i="76"/>
  <c r="B19" i="76"/>
  <c r="C19" i="76"/>
  <c r="D19" i="76"/>
  <c r="A20" i="76"/>
  <c r="B20" i="76"/>
  <c r="C20" i="76"/>
  <c r="D20" i="76"/>
  <c r="B5" i="76"/>
  <c r="C5" i="76"/>
  <c r="D5" i="76"/>
  <c r="A5" i="76"/>
  <c r="BK6" i="210"/>
  <c r="BK7" i="210"/>
  <c r="BK10" i="210"/>
  <c r="BK11" i="210"/>
  <c r="BK12" i="210"/>
  <c r="BK14" i="210"/>
  <c r="BK15" i="210"/>
  <c r="BK16" i="210"/>
  <c r="BK17" i="210"/>
  <c r="BK18" i="210"/>
  <c r="BK19" i="210"/>
  <c r="BK20" i="210"/>
  <c r="L10" i="210"/>
  <c r="M10" i="210"/>
  <c r="N10" i="210"/>
  <c r="O10" i="210"/>
  <c r="P10" i="210"/>
  <c r="Q10" i="210"/>
  <c r="R10" i="210"/>
  <c r="S10" i="210"/>
  <c r="T10" i="210"/>
  <c r="U10" i="210"/>
  <c r="V10" i="210"/>
  <c r="W10" i="210"/>
  <c r="X10" i="210"/>
  <c r="Y10" i="210"/>
  <c r="Z10" i="210"/>
  <c r="AA10" i="210"/>
  <c r="AB10" i="210"/>
  <c r="AC10" i="210"/>
  <c r="AD10" i="210"/>
  <c r="AE10" i="210"/>
  <c r="AF10" i="210"/>
  <c r="AG10" i="210"/>
  <c r="AH10" i="210"/>
  <c r="AI10" i="210"/>
  <c r="AJ10" i="210"/>
  <c r="AK10" i="210"/>
  <c r="AL10" i="210"/>
  <c r="AM10" i="210"/>
  <c r="AN10" i="210"/>
  <c r="AO10" i="210"/>
  <c r="AP10" i="210"/>
  <c r="AQ10" i="210"/>
  <c r="AR10" i="210"/>
  <c r="AS10" i="210"/>
  <c r="AT10" i="210"/>
  <c r="AU10" i="210"/>
  <c r="L11" i="210"/>
  <c r="M11" i="210"/>
  <c r="N11" i="210"/>
  <c r="O11" i="210"/>
  <c r="P11" i="210"/>
  <c r="Q11" i="210"/>
  <c r="R11" i="210"/>
  <c r="S11" i="210"/>
  <c r="T11" i="210"/>
  <c r="U11" i="210"/>
  <c r="V11" i="210"/>
  <c r="W11" i="210"/>
  <c r="X11" i="210"/>
  <c r="Y11" i="210"/>
  <c r="Z11" i="210"/>
  <c r="AA11" i="210"/>
  <c r="AB11" i="210"/>
  <c r="AC11" i="210"/>
  <c r="AD11" i="210"/>
  <c r="AE11" i="210"/>
  <c r="AF11" i="210"/>
  <c r="AG11" i="210"/>
  <c r="AH11" i="210"/>
  <c r="AI11" i="210"/>
  <c r="AJ11" i="210"/>
  <c r="AK11" i="210"/>
  <c r="AL11" i="210"/>
  <c r="AM11" i="210"/>
  <c r="AN11" i="210"/>
  <c r="AO11" i="210"/>
  <c r="AP11" i="210"/>
  <c r="AQ11" i="210"/>
  <c r="AR11" i="210"/>
  <c r="AS11" i="210"/>
  <c r="AT11" i="210"/>
  <c r="AU11" i="210"/>
  <c r="L12" i="210"/>
  <c r="M12" i="210"/>
  <c r="N12" i="210"/>
  <c r="O12" i="210"/>
  <c r="P12" i="210"/>
  <c r="Q12" i="210"/>
  <c r="R12" i="210"/>
  <c r="S12" i="210"/>
  <c r="T12" i="210"/>
  <c r="U12" i="210"/>
  <c r="V12" i="210"/>
  <c r="W12" i="210"/>
  <c r="X12" i="210"/>
  <c r="Y12" i="210"/>
  <c r="Z12" i="210"/>
  <c r="AA12" i="210"/>
  <c r="AB12" i="210"/>
  <c r="AC12" i="210"/>
  <c r="AD12" i="210"/>
  <c r="AE12" i="210"/>
  <c r="AF12" i="210"/>
  <c r="AG12" i="210"/>
  <c r="AH12" i="210"/>
  <c r="AI12" i="210"/>
  <c r="AJ12" i="210"/>
  <c r="AK12" i="210"/>
  <c r="AL12" i="210"/>
  <c r="AM12" i="210"/>
  <c r="AN12" i="210"/>
  <c r="AO12" i="210"/>
  <c r="AP12" i="210"/>
  <c r="AQ12" i="210"/>
  <c r="AR12" i="210"/>
  <c r="AS12" i="210"/>
  <c r="AT12" i="210"/>
  <c r="AU12" i="210"/>
  <c r="L14" i="210"/>
  <c r="M14" i="210"/>
  <c r="N14" i="210"/>
  <c r="O14" i="210"/>
  <c r="P14" i="210"/>
  <c r="Q14" i="210"/>
  <c r="R14" i="210"/>
  <c r="S14" i="210"/>
  <c r="T14" i="210"/>
  <c r="U14" i="210"/>
  <c r="V14" i="210"/>
  <c r="W14" i="210"/>
  <c r="X14" i="210"/>
  <c r="Y14" i="210"/>
  <c r="Z14" i="210"/>
  <c r="AA14" i="210"/>
  <c r="AB14" i="210"/>
  <c r="AC14" i="210"/>
  <c r="AD14" i="210"/>
  <c r="AE14" i="210"/>
  <c r="AF14" i="210"/>
  <c r="AG14" i="210"/>
  <c r="AH14" i="210"/>
  <c r="AI14" i="210"/>
  <c r="AJ14" i="210"/>
  <c r="AK14" i="210"/>
  <c r="AL14" i="210"/>
  <c r="AM14" i="210"/>
  <c r="AN14" i="210"/>
  <c r="AO14" i="210"/>
  <c r="AP14" i="210"/>
  <c r="AQ14" i="210"/>
  <c r="AR14" i="210"/>
  <c r="AS14" i="210"/>
  <c r="AT14" i="210"/>
  <c r="AU14" i="210"/>
  <c r="L15" i="210"/>
  <c r="M15" i="210"/>
  <c r="N15" i="210"/>
  <c r="O15" i="210"/>
  <c r="P15" i="210"/>
  <c r="Q15" i="210"/>
  <c r="R15" i="210"/>
  <c r="S15" i="210"/>
  <c r="T15" i="210"/>
  <c r="U15" i="210"/>
  <c r="V15" i="210"/>
  <c r="W15" i="210"/>
  <c r="X15" i="210"/>
  <c r="Y15" i="210"/>
  <c r="Z15" i="210"/>
  <c r="AA15" i="210"/>
  <c r="AB15" i="210"/>
  <c r="AC15" i="210"/>
  <c r="AD15" i="210"/>
  <c r="AE15" i="210"/>
  <c r="AF15" i="210"/>
  <c r="AG15" i="210"/>
  <c r="AH15" i="210"/>
  <c r="AI15" i="210"/>
  <c r="AJ15" i="210"/>
  <c r="AK15" i="210"/>
  <c r="AL15" i="210"/>
  <c r="AM15" i="210"/>
  <c r="AN15" i="210"/>
  <c r="AO15" i="210"/>
  <c r="AP15" i="210"/>
  <c r="AQ15" i="210"/>
  <c r="AR15" i="210"/>
  <c r="AS15" i="210"/>
  <c r="AT15" i="210"/>
  <c r="AU15" i="210"/>
  <c r="L16" i="210"/>
  <c r="M16" i="210"/>
  <c r="N16" i="210"/>
  <c r="O16" i="210"/>
  <c r="P16" i="210"/>
  <c r="Q16" i="210"/>
  <c r="R16" i="210"/>
  <c r="S16" i="210"/>
  <c r="T16" i="210"/>
  <c r="U16" i="210"/>
  <c r="V16" i="210"/>
  <c r="W16" i="210"/>
  <c r="X16" i="210"/>
  <c r="Y16" i="210"/>
  <c r="Z16" i="210"/>
  <c r="AA16" i="210"/>
  <c r="AB16" i="210"/>
  <c r="AC16" i="210"/>
  <c r="AD16" i="210"/>
  <c r="AE16" i="210"/>
  <c r="AF16" i="210"/>
  <c r="AG16" i="210"/>
  <c r="AH16" i="210"/>
  <c r="AI16" i="210"/>
  <c r="AJ16" i="210"/>
  <c r="AK16" i="210"/>
  <c r="AL16" i="210"/>
  <c r="AM16" i="210"/>
  <c r="AN16" i="210"/>
  <c r="AO16" i="210"/>
  <c r="AP16" i="210"/>
  <c r="AQ16" i="210"/>
  <c r="AR16" i="210"/>
  <c r="AS16" i="210"/>
  <c r="AT16" i="210"/>
  <c r="AU16" i="210"/>
  <c r="L17" i="210"/>
  <c r="M17" i="210"/>
  <c r="N17" i="210"/>
  <c r="O17" i="210"/>
  <c r="P17" i="210"/>
  <c r="Q17" i="210"/>
  <c r="R17" i="210"/>
  <c r="S17" i="210"/>
  <c r="T17" i="210"/>
  <c r="U17" i="210"/>
  <c r="V17" i="210"/>
  <c r="W17" i="210"/>
  <c r="X17" i="210"/>
  <c r="Y17" i="210"/>
  <c r="Z17" i="210"/>
  <c r="AA17" i="210"/>
  <c r="AB17" i="210"/>
  <c r="AC17" i="210"/>
  <c r="AD17" i="210"/>
  <c r="AE17" i="210"/>
  <c r="AF17" i="210"/>
  <c r="AG17" i="210"/>
  <c r="AH17" i="210"/>
  <c r="AI17" i="210"/>
  <c r="AJ17" i="210"/>
  <c r="AK17" i="210"/>
  <c r="AL17" i="210"/>
  <c r="AM17" i="210"/>
  <c r="AN17" i="210"/>
  <c r="AO17" i="210"/>
  <c r="AP17" i="210"/>
  <c r="AQ17" i="210"/>
  <c r="AR17" i="210"/>
  <c r="AS17" i="210"/>
  <c r="AT17" i="210"/>
  <c r="AU17" i="210"/>
  <c r="L18" i="210"/>
  <c r="M18" i="210"/>
  <c r="N18" i="210"/>
  <c r="O18" i="210"/>
  <c r="P18" i="210"/>
  <c r="Q18" i="210"/>
  <c r="R18" i="210"/>
  <c r="S18" i="210"/>
  <c r="T18" i="210"/>
  <c r="U18" i="210"/>
  <c r="V18" i="210"/>
  <c r="W18" i="210"/>
  <c r="X18" i="210"/>
  <c r="Y18" i="210"/>
  <c r="Z18" i="210"/>
  <c r="AA18" i="210"/>
  <c r="AB18" i="210"/>
  <c r="AC18" i="210"/>
  <c r="AD18" i="210"/>
  <c r="AE18" i="210"/>
  <c r="AF18" i="210"/>
  <c r="AG18" i="210"/>
  <c r="AH18" i="210"/>
  <c r="AI18" i="210"/>
  <c r="AJ18" i="210"/>
  <c r="AK18" i="210"/>
  <c r="AL18" i="210"/>
  <c r="AM18" i="210"/>
  <c r="AN18" i="210"/>
  <c r="AO18" i="210"/>
  <c r="AP18" i="210"/>
  <c r="AQ18" i="210"/>
  <c r="AR18" i="210"/>
  <c r="AS18" i="210"/>
  <c r="AT18" i="210"/>
  <c r="AU18" i="210"/>
  <c r="L19" i="210"/>
  <c r="M19" i="210"/>
  <c r="N19" i="210"/>
  <c r="O19" i="210"/>
  <c r="P19" i="210"/>
  <c r="Q19" i="210"/>
  <c r="R19" i="210"/>
  <c r="S19" i="210"/>
  <c r="T19" i="210"/>
  <c r="U19" i="210"/>
  <c r="V19" i="210"/>
  <c r="W19" i="210"/>
  <c r="X19" i="210"/>
  <c r="Y19" i="210"/>
  <c r="Z19" i="210"/>
  <c r="AA19" i="210"/>
  <c r="AB19" i="210"/>
  <c r="AC19" i="210"/>
  <c r="AD19" i="210"/>
  <c r="AE19" i="210"/>
  <c r="AF19" i="210"/>
  <c r="AG19" i="210"/>
  <c r="AH19" i="210"/>
  <c r="AI19" i="210"/>
  <c r="AJ19" i="210"/>
  <c r="AK19" i="210"/>
  <c r="AL19" i="210"/>
  <c r="AM19" i="210"/>
  <c r="AN19" i="210"/>
  <c r="AO19" i="210"/>
  <c r="AP19" i="210"/>
  <c r="AQ19" i="210"/>
  <c r="AR19" i="210"/>
  <c r="AS19" i="210"/>
  <c r="AT19" i="210"/>
  <c r="AU19" i="210"/>
  <c r="L20" i="210"/>
  <c r="M20" i="210"/>
  <c r="N20" i="210"/>
  <c r="O20" i="210"/>
  <c r="P20" i="210"/>
  <c r="Q20" i="210"/>
  <c r="R20" i="210"/>
  <c r="S20" i="210"/>
  <c r="T20" i="210"/>
  <c r="U20" i="210"/>
  <c r="V20" i="210"/>
  <c r="W20" i="210"/>
  <c r="X20" i="210"/>
  <c r="Y20" i="210"/>
  <c r="Z20" i="210"/>
  <c r="AA20" i="210"/>
  <c r="AB20" i="210"/>
  <c r="AC20" i="210"/>
  <c r="AD20" i="210"/>
  <c r="AE20" i="210"/>
  <c r="AF20" i="210"/>
  <c r="AG20" i="210"/>
  <c r="AH20" i="210"/>
  <c r="AI20" i="210"/>
  <c r="AJ20" i="210"/>
  <c r="AK20" i="210"/>
  <c r="AL20" i="210"/>
  <c r="AM20" i="210"/>
  <c r="AN20" i="210"/>
  <c r="AO20" i="210"/>
  <c r="AP20" i="210"/>
  <c r="AQ20" i="210"/>
  <c r="AR20" i="210"/>
  <c r="AS20" i="210"/>
  <c r="AT20" i="210"/>
  <c r="AU20" i="210"/>
  <c r="L5" i="210"/>
  <c r="M5" i="210"/>
  <c r="N5" i="210"/>
  <c r="O5" i="210"/>
  <c r="P5" i="210"/>
  <c r="Q5" i="210"/>
  <c r="R5" i="210"/>
  <c r="S5" i="210"/>
  <c r="T5" i="210"/>
  <c r="U5" i="210"/>
  <c r="V5" i="210"/>
  <c r="W5" i="210"/>
  <c r="X5" i="210"/>
  <c r="Y5" i="210"/>
  <c r="Z5" i="210"/>
  <c r="AA5" i="210"/>
  <c r="AB5" i="210"/>
  <c r="AC5" i="210"/>
  <c r="AD5" i="210"/>
  <c r="AE5" i="210"/>
  <c r="AF5" i="210"/>
  <c r="AG5" i="210"/>
  <c r="AH5" i="210"/>
  <c r="AI5" i="210"/>
  <c r="AJ5" i="210"/>
  <c r="AK5" i="210"/>
  <c r="AL5" i="210"/>
  <c r="AM5" i="210"/>
  <c r="AN5" i="210"/>
  <c r="AO5" i="210"/>
  <c r="AP5" i="210"/>
  <c r="AQ5" i="210"/>
  <c r="AR5" i="210"/>
  <c r="AS5" i="210"/>
  <c r="AT5" i="210"/>
  <c r="AU5" i="210"/>
  <c r="L6" i="210"/>
  <c r="M6" i="210"/>
  <c r="N6" i="210"/>
  <c r="O6" i="210"/>
  <c r="P6" i="210"/>
  <c r="Q6" i="210"/>
  <c r="R6" i="210"/>
  <c r="S6" i="210"/>
  <c r="T6" i="210"/>
  <c r="U6" i="210"/>
  <c r="V6" i="210"/>
  <c r="W6" i="210"/>
  <c r="X6" i="210"/>
  <c r="Y6" i="210"/>
  <c r="Z6" i="210"/>
  <c r="AA6" i="210"/>
  <c r="AB6" i="210"/>
  <c r="AC6" i="210"/>
  <c r="AD6" i="210"/>
  <c r="AE6" i="210"/>
  <c r="AF6" i="210"/>
  <c r="AG6" i="210"/>
  <c r="AH6" i="210"/>
  <c r="AI6" i="210"/>
  <c r="AJ6" i="210"/>
  <c r="AK6" i="210"/>
  <c r="AL6" i="210"/>
  <c r="AM6" i="210"/>
  <c r="AN6" i="210"/>
  <c r="AO6" i="210"/>
  <c r="AP6" i="210"/>
  <c r="AQ6" i="210"/>
  <c r="AR6" i="210"/>
  <c r="AS6" i="210"/>
  <c r="AT6" i="210"/>
  <c r="AU6" i="210"/>
  <c r="L7" i="210"/>
  <c r="M7" i="210"/>
  <c r="N7" i="210"/>
  <c r="O7" i="210"/>
  <c r="P7" i="210"/>
  <c r="Q7" i="210"/>
  <c r="R7" i="210"/>
  <c r="S7" i="210"/>
  <c r="T7" i="210"/>
  <c r="U7" i="210"/>
  <c r="V7" i="210"/>
  <c r="W7" i="210"/>
  <c r="X7" i="210"/>
  <c r="Y7" i="210"/>
  <c r="Z7" i="210"/>
  <c r="AA7" i="210"/>
  <c r="AB7" i="210"/>
  <c r="AC7" i="210"/>
  <c r="AD7" i="210"/>
  <c r="AE7" i="210"/>
  <c r="AF7" i="210"/>
  <c r="AG7" i="210"/>
  <c r="AH7" i="210"/>
  <c r="AI7" i="210"/>
  <c r="AJ7" i="210"/>
  <c r="AK7" i="210"/>
  <c r="AL7" i="210"/>
  <c r="AM7" i="210"/>
  <c r="AN7" i="210"/>
  <c r="AO7" i="210"/>
  <c r="AP7" i="210"/>
  <c r="AQ7" i="210"/>
  <c r="AR7" i="210"/>
  <c r="AS7" i="210"/>
  <c r="AT7" i="210"/>
  <c r="AU7" i="210"/>
  <c r="M4" i="210"/>
  <c r="N4" i="210" s="1"/>
  <c r="O4" i="210" s="1"/>
  <c r="P4" i="210" s="1"/>
  <c r="Q4" i="210" s="1"/>
  <c r="R4" i="210" s="1"/>
  <c r="S4" i="210" s="1"/>
  <c r="T4" i="210" s="1"/>
  <c r="U4" i="210" s="1"/>
  <c r="V4" i="210" s="1"/>
  <c r="W4" i="210" s="1"/>
  <c r="X4" i="210" s="1"/>
  <c r="Y4" i="210" s="1"/>
  <c r="Z4" i="210" s="1"/>
  <c r="AA4" i="210" s="1"/>
  <c r="AB4" i="210" s="1"/>
  <c r="AC4" i="210" s="1"/>
  <c r="AD4" i="210" s="1"/>
  <c r="AE4" i="210" s="1"/>
  <c r="AF4" i="210" s="1"/>
  <c r="AG4" i="210" s="1"/>
  <c r="AH4" i="210" s="1"/>
  <c r="AI4" i="210" s="1"/>
  <c r="AJ4" i="210" s="1"/>
  <c r="AK4" i="210" s="1"/>
  <c r="AL4" i="210" s="1"/>
  <c r="AM4" i="210" s="1"/>
  <c r="AN4" i="210" s="1"/>
  <c r="AO4" i="210" s="1"/>
  <c r="AP4" i="210" s="1"/>
  <c r="AQ4" i="210" s="1"/>
  <c r="AR4" i="210" s="1"/>
  <c r="AS4" i="210" s="1"/>
  <c r="AT4" i="210" s="1"/>
  <c r="AU4" i="210" s="1"/>
  <c r="AV4" i="210" s="1"/>
  <c r="AW4" i="210" s="1"/>
  <c r="AX4" i="210" s="1"/>
  <c r="AY4" i="210" s="1"/>
  <c r="AZ4" i="210" s="1"/>
  <c r="BA4" i="210" s="1"/>
  <c r="BB4" i="210" s="1"/>
  <c r="BC4" i="210" s="1"/>
  <c r="BD4" i="210" s="1"/>
  <c r="BE4" i="210" s="1"/>
  <c r="BF4" i="210" s="1"/>
  <c r="BG4" i="210" s="1"/>
  <c r="BH4" i="210" s="1"/>
  <c r="BI4" i="210" s="1"/>
  <c r="BJ4" i="210" s="1"/>
  <c r="L10" i="203"/>
  <c r="M10" i="203"/>
  <c r="N10" i="203"/>
  <c r="O10" i="203"/>
  <c r="P10" i="203"/>
  <c r="Q10" i="203"/>
  <c r="R10" i="203"/>
  <c r="S10" i="203"/>
  <c r="T10" i="203"/>
  <c r="U10" i="203"/>
  <c r="V10" i="203"/>
  <c r="W10" i="203"/>
  <c r="X10" i="203"/>
  <c r="Y10" i="203"/>
  <c r="Z10" i="203"/>
  <c r="AA10" i="203"/>
  <c r="AB10" i="203"/>
  <c r="AC10" i="203"/>
  <c r="AD10" i="203"/>
  <c r="AE10" i="203"/>
  <c r="AF10" i="203"/>
  <c r="AG10" i="203"/>
  <c r="AH10" i="203"/>
  <c r="AI10" i="203"/>
  <c r="AJ10" i="203"/>
  <c r="AK10" i="203"/>
  <c r="AL10" i="203"/>
  <c r="AM10" i="203"/>
  <c r="AN10" i="203"/>
  <c r="AO10" i="203"/>
  <c r="AP10" i="203"/>
  <c r="AQ10" i="203"/>
  <c r="AR10" i="203"/>
  <c r="AS10" i="203"/>
  <c r="AT10" i="203"/>
  <c r="AU10" i="203"/>
  <c r="K10" i="203"/>
  <c r="D10" i="203"/>
  <c r="C10" i="203"/>
  <c r="B10" i="203"/>
  <c r="L15" i="222"/>
  <c r="M15" i="222"/>
  <c r="N15" i="222"/>
  <c r="O15" i="222"/>
  <c r="P15" i="222"/>
  <c r="Q15" i="222"/>
  <c r="R15" i="222"/>
  <c r="S15" i="222"/>
  <c r="T15" i="222"/>
  <c r="U15" i="222"/>
  <c r="V15" i="222"/>
  <c r="W15" i="222"/>
  <c r="X15" i="222"/>
  <c r="Y15" i="222"/>
  <c r="Z15" i="222"/>
  <c r="AA15" i="222"/>
  <c r="AB15" i="222"/>
  <c r="AC15" i="222"/>
  <c r="AD15" i="222"/>
  <c r="AE15" i="222"/>
  <c r="AF15" i="222"/>
  <c r="AG15" i="222"/>
  <c r="AH15" i="222"/>
  <c r="AI15" i="222"/>
  <c r="AJ15" i="222"/>
  <c r="AK15" i="222"/>
  <c r="AL15" i="222"/>
  <c r="AM15" i="222"/>
  <c r="AN15" i="222"/>
  <c r="AO15" i="222"/>
  <c r="AP15" i="222"/>
  <c r="AQ15" i="222"/>
  <c r="AR15" i="222"/>
  <c r="AS15" i="222"/>
  <c r="AT15" i="222"/>
  <c r="AU15" i="222"/>
  <c r="K15" i="222"/>
  <c r="L8" i="203"/>
  <c r="M8" i="203"/>
  <c r="N8" i="203"/>
  <c r="O8" i="203"/>
  <c r="P8" i="203"/>
  <c r="Q8" i="203"/>
  <c r="R8" i="203"/>
  <c r="S8" i="203"/>
  <c r="T8" i="203"/>
  <c r="U8" i="203"/>
  <c r="V8" i="203"/>
  <c r="W8" i="203"/>
  <c r="X8" i="203"/>
  <c r="Y8" i="203"/>
  <c r="Z8" i="203"/>
  <c r="AA8" i="203"/>
  <c r="AB8" i="203"/>
  <c r="AC8" i="203"/>
  <c r="AD8" i="203"/>
  <c r="AE8" i="203"/>
  <c r="AF8" i="203"/>
  <c r="AG8" i="203"/>
  <c r="AH8" i="203"/>
  <c r="AI8" i="203"/>
  <c r="AJ8" i="203"/>
  <c r="AK8" i="203"/>
  <c r="AL8" i="203"/>
  <c r="AM8" i="203"/>
  <c r="AN8" i="203"/>
  <c r="AO8" i="203"/>
  <c r="AP8" i="203"/>
  <c r="AQ8" i="203"/>
  <c r="AR8" i="203"/>
  <c r="AS8" i="203"/>
  <c r="AT8" i="203"/>
  <c r="AU8" i="203"/>
  <c r="K8" i="203"/>
  <c r="D8" i="203"/>
  <c r="C8" i="203"/>
  <c r="B8" i="203"/>
  <c r="L7" i="203"/>
  <c r="M7" i="203"/>
  <c r="N7" i="203"/>
  <c r="O7" i="203"/>
  <c r="P7" i="203"/>
  <c r="Q7" i="203"/>
  <c r="R7" i="203"/>
  <c r="S7" i="203"/>
  <c r="T7" i="203"/>
  <c r="U7" i="203"/>
  <c r="V7" i="203"/>
  <c r="W7" i="203"/>
  <c r="X7" i="203"/>
  <c r="Y7" i="203"/>
  <c r="Z7" i="203"/>
  <c r="AA7" i="203"/>
  <c r="AB7" i="203"/>
  <c r="AC7" i="203"/>
  <c r="AD7" i="203"/>
  <c r="AE7" i="203"/>
  <c r="AF7" i="203"/>
  <c r="AG7" i="203"/>
  <c r="AH7" i="203"/>
  <c r="AI7" i="203"/>
  <c r="AJ7" i="203"/>
  <c r="AK7" i="203"/>
  <c r="AL7" i="203"/>
  <c r="AM7" i="203"/>
  <c r="AN7" i="203"/>
  <c r="AO7" i="203"/>
  <c r="AP7" i="203"/>
  <c r="AQ7" i="203"/>
  <c r="AR7" i="203"/>
  <c r="AS7" i="203"/>
  <c r="AT7" i="203"/>
  <c r="AU7" i="203"/>
  <c r="K7" i="203"/>
  <c r="D7" i="203"/>
  <c r="C7" i="203"/>
  <c r="B7" i="203"/>
  <c r="L6" i="203"/>
  <c r="M6" i="203"/>
  <c r="N6" i="203"/>
  <c r="O6" i="203"/>
  <c r="P6" i="203"/>
  <c r="Q6" i="203"/>
  <c r="R6" i="203"/>
  <c r="S6" i="203"/>
  <c r="T6" i="203"/>
  <c r="U6" i="203"/>
  <c r="V6" i="203"/>
  <c r="W6" i="203"/>
  <c r="X6" i="203"/>
  <c r="Y6" i="203"/>
  <c r="Z6" i="203"/>
  <c r="AA6" i="203"/>
  <c r="AB6" i="203"/>
  <c r="AC6" i="203"/>
  <c r="AD6" i="203"/>
  <c r="AE6" i="203"/>
  <c r="AF6" i="203"/>
  <c r="AG6" i="203"/>
  <c r="AH6" i="203"/>
  <c r="AI6" i="203"/>
  <c r="AJ6" i="203"/>
  <c r="AK6" i="203"/>
  <c r="AL6" i="203"/>
  <c r="AM6" i="203"/>
  <c r="AN6" i="203"/>
  <c r="AO6" i="203"/>
  <c r="AP6" i="203"/>
  <c r="AQ6" i="203"/>
  <c r="AR6" i="203"/>
  <c r="AS6" i="203"/>
  <c r="AT6" i="203"/>
  <c r="AU6" i="203"/>
  <c r="K6" i="203"/>
  <c r="D6" i="203"/>
  <c r="C6" i="203"/>
  <c r="B6" i="203"/>
  <c r="L20" i="219"/>
  <c r="M20" i="219"/>
  <c r="N20" i="219"/>
  <c r="O20" i="219"/>
  <c r="P20" i="219"/>
  <c r="Q20" i="219"/>
  <c r="R20" i="219"/>
  <c r="S20" i="219"/>
  <c r="T20" i="219"/>
  <c r="U20" i="219"/>
  <c r="V20" i="219"/>
  <c r="W20" i="219"/>
  <c r="X20" i="219"/>
  <c r="Y20" i="219"/>
  <c r="Z20" i="219"/>
  <c r="L21" i="219"/>
  <c r="M21" i="219"/>
  <c r="N21" i="219"/>
  <c r="L22" i="219"/>
  <c r="M22" i="219"/>
  <c r="N22" i="219"/>
  <c r="O22" i="219"/>
  <c r="P22" i="219"/>
  <c r="Q22" i="219"/>
  <c r="R22" i="219"/>
  <c r="S22" i="219"/>
  <c r="T22" i="219"/>
  <c r="U22" i="219"/>
  <c r="V22" i="219"/>
  <c r="W22" i="219"/>
  <c r="X22" i="219"/>
  <c r="L23" i="219"/>
  <c r="M23" i="219"/>
  <c r="N23" i="219"/>
  <c r="O23" i="219"/>
  <c r="P23" i="219"/>
  <c r="Q23" i="219"/>
  <c r="R23" i="219"/>
  <c r="S23" i="219"/>
  <c r="T23" i="219"/>
  <c r="U23" i="219"/>
  <c r="V23" i="219"/>
  <c r="W23" i="219"/>
  <c r="X23" i="219"/>
  <c r="L24" i="219"/>
  <c r="M24" i="219"/>
  <c r="N24" i="219"/>
  <c r="O24" i="219"/>
  <c r="P24" i="219"/>
  <c r="Q24" i="219"/>
  <c r="R24" i="219"/>
  <c r="S24" i="219"/>
  <c r="T24" i="219"/>
  <c r="U24" i="219"/>
  <c r="V24" i="219"/>
  <c r="W24" i="219"/>
  <c r="X24" i="219"/>
  <c r="L25" i="219"/>
  <c r="M25" i="219"/>
  <c r="N25" i="219"/>
  <c r="O25" i="219"/>
  <c r="P25" i="219"/>
  <c r="Q25" i="219"/>
  <c r="R25" i="219"/>
  <c r="S25" i="219"/>
  <c r="T25" i="219"/>
  <c r="U25" i="219"/>
  <c r="V25" i="219"/>
  <c r="W25" i="219"/>
  <c r="X25" i="219"/>
  <c r="L26" i="219"/>
  <c r="M26" i="219"/>
  <c r="N26" i="219"/>
  <c r="O26" i="219"/>
  <c r="P26" i="219"/>
  <c r="Q26" i="219"/>
  <c r="R26" i="219"/>
  <c r="S26" i="219"/>
  <c r="T26" i="219"/>
  <c r="U26" i="219"/>
  <c r="V26" i="219"/>
  <c r="W26" i="219"/>
  <c r="X26" i="219"/>
  <c r="L27" i="219"/>
  <c r="M27" i="219"/>
  <c r="N27" i="219"/>
  <c r="O27" i="219"/>
  <c r="P27" i="219"/>
  <c r="Q27" i="219"/>
  <c r="R27" i="219"/>
  <c r="S27" i="219"/>
  <c r="T27" i="219"/>
  <c r="U27" i="219"/>
  <c r="V27" i="219"/>
  <c r="W27" i="219"/>
  <c r="X27" i="219"/>
  <c r="Y27" i="219"/>
  <c r="Z27" i="219"/>
  <c r="L28" i="219"/>
  <c r="M28" i="219"/>
  <c r="N28" i="219"/>
  <c r="O28" i="219"/>
  <c r="P28" i="219"/>
  <c r="Q28" i="219"/>
  <c r="R28" i="219"/>
  <c r="S28" i="219"/>
  <c r="T28" i="219"/>
  <c r="U28" i="219"/>
  <c r="V28" i="219"/>
  <c r="W28" i="219"/>
  <c r="X28" i="219"/>
  <c r="Y28" i="219"/>
  <c r="Z28" i="219"/>
  <c r="K21" i="219"/>
  <c r="K22" i="219"/>
  <c r="K23" i="219"/>
  <c r="K24" i="219"/>
  <c r="K25" i="219"/>
  <c r="K26" i="219"/>
  <c r="K27" i="219"/>
  <c r="K28" i="219"/>
  <c r="K20" i="219"/>
  <c r="D23" i="219"/>
  <c r="C23" i="219"/>
  <c r="B23" i="219"/>
  <c r="A23" i="219"/>
  <c r="A7" i="219"/>
  <c r="B7" i="219"/>
  <c r="C7" i="219"/>
  <c r="A8" i="219"/>
  <c r="B8" i="219"/>
  <c r="C8" i="219"/>
  <c r="A9" i="219"/>
  <c r="B9" i="219"/>
  <c r="C9" i="219"/>
  <c r="A10" i="219"/>
  <c r="B10" i="219"/>
  <c r="C10" i="219"/>
  <c r="A11" i="219"/>
  <c r="B11" i="219"/>
  <c r="C11" i="219"/>
  <c r="A13" i="219"/>
  <c r="A12" i="219"/>
  <c r="K37" i="219"/>
  <c r="K8" i="219" s="1"/>
  <c r="L31" i="224"/>
  <c r="M31" i="224" s="1"/>
  <c r="N31" i="224" s="1"/>
  <c r="O31" i="224" s="1"/>
  <c r="P31" i="224" s="1"/>
  <c r="Q31" i="224" s="1"/>
  <c r="R31" i="224" s="1"/>
  <c r="S31" i="224" s="1"/>
  <c r="T31" i="224" s="1"/>
  <c r="U31" i="224" s="1"/>
  <c r="V31" i="224" s="1"/>
  <c r="W31" i="224" s="1"/>
  <c r="X31" i="224" s="1"/>
  <c r="Y31" i="224" s="1"/>
  <c r="Z31" i="224" s="1"/>
  <c r="AA31" i="224" s="1"/>
  <c r="AB31" i="224" s="1"/>
  <c r="AC31" i="224" s="1"/>
  <c r="AD31" i="224" s="1"/>
  <c r="AE31" i="224" s="1"/>
  <c r="AF31" i="224" s="1"/>
  <c r="AG31" i="224" s="1"/>
  <c r="AH31" i="224" s="1"/>
  <c r="AI31" i="224" s="1"/>
  <c r="AJ31" i="224" s="1"/>
  <c r="AK31" i="224" s="1"/>
  <c r="AL31" i="224" s="1"/>
  <c r="AM31" i="224" s="1"/>
  <c r="AN31" i="224" s="1"/>
  <c r="C27" i="192"/>
  <c r="D27" i="192"/>
  <c r="K27" i="192"/>
  <c r="L27" i="192"/>
  <c r="M27" i="192"/>
  <c r="N27" i="192"/>
  <c r="O27" i="192"/>
  <c r="P27" i="192"/>
  <c r="Q27" i="192"/>
  <c r="R27" i="192"/>
  <c r="S27" i="192"/>
  <c r="T27" i="192"/>
  <c r="U27" i="192"/>
  <c r="V27" i="192"/>
  <c r="W27" i="192"/>
  <c r="X27" i="192"/>
  <c r="Y27" i="192"/>
  <c r="Z27" i="192"/>
  <c r="K28" i="192"/>
  <c r="L28" i="192"/>
  <c r="M28" i="192"/>
  <c r="N28" i="192"/>
  <c r="O28" i="192"/>
  <c r="P28" i="192"/>
  <c r="Q28" i="192"/>
  <c r="R28" i="192"/>
  <c r="S28" i="192"/>
  <c r="T28" i="192"/>
  <c r="U28" i="192"/>
  <c r="V28" i="192"/>
  <c r="W28" i="192"/>
  <c r="X28" i="192"/>
  <c r="Y28" i="192"/>
  <c r="Z28" i="192"/>
  <c r="K29" i="192"/>
  <c r="L29" i="192"/>
  <c r="M29" i="192"/>
  <c r="N29" i="192"/>
  <c r="O29" i="192"/>
  <c r="P29" i="192"/>
  <c r="Q29" i="192"/>
  <c r="R29" i="192"/>
  <c r="S29" i="192"/>
  <c r="T29" i="192"/>
  <c r="U29" i="192"/>
  <c r="V29" i="192"/>
  <c r="W29" i="192"/>
  <c r="X29" i="192"/>
  <c r="Y29" i="192"/>
  <c r="Z29" i="192"/>
  <c r="C21" i="192"/>
  <c r="D21" i="192"/>
  <c r="K21" i="192"/>
  <c r="L21" i="192"/>
  <c r="M21" i="192"/>
  <c r="N21" i="192"/>
  <c r="O21" i="192"/>
  <c r="P21" i="192"/>
  <c r="Q21" i="192"/>
  <c r="R21" i="192"/>
  <c r="S21" i="192"/>
  <c r="T21" i="192"/>
  <c r="U21" i="192"/>
  <c r="V21" i="192"/>
  <c r="W21" i="192"/>
  <c r="X21" i="192"/>
  <c r="Y21" i="192"/>
  <c r="Z21" i="192"/>
  <c r="C22" i="192"/>
  <c r="D22" i="192"/>
  <c r="K22" i="192"/>
  <c r="L22" i="192"/>
  <c r="M22" i="192"/>
  <c r="N22" i="192"/>
  <c r="O22" i="192"/>
  <c r="P22" i="192"/>
  <c r="Q22" i="192"/>
  <c r="R22" i="192"/>
  <c r="S22" i="192"/>
  <c r="T22" i="192"/>
  <c r="U22" i="192"/>
  <c r="V22" i="192"/>
  <c r="W22" i="192"/>
  <c r="X22" i="192"/>
  <c r="Y22" i="192"/>
  <c r="Z22" i="192"/>
  <c r="C23" i="192"/>
  <c r="D23" i="192"/>
  <c r="K23" i="192"/>
  <c r="L23" i="192"/>
  <c r="M23" i="192"/>
  <c r="N23" i="192"/>
  <c r="O23" i="192"/>
  <c r="P23" i="192"/>
  <c r="Q23" i="192"/>
  <c r="R23" i="192"/>
  <c r="S23" i="192"/>
  <c r="T23" i="192"/>
  <c r="U23" i="192"/>
  <c r="V23" i="192"/>
  <c r="W23" i="192"/>
  <c r="X23" i="192"/>
  <c r="Y23" i="192"/>
  <c r="Z23" i="192"/>
  <c r="C24" i="192"/>
  <c r="D24" i="192"/>
  <c r="K24" i="192"/>
  <c r="L24" i="192"/>
  <c r="M24" i="192"/>
  <c r="N24" i="192"/>
  <c r="O24" i="192"/>
  <c r="P24" i="192"/>
  <c r="Q24" i="192"/>
  <c r="R24" i="192"/>
  <c r="S24" i="192"/>
  <c r="T24" i="192"/>
  <c r="U24" i="192"/>
  <c r="V24" i="192"/>
  <c r="W24" i="192"/>
  <c r="X24" i="192"/>
  <c r="Y24" i="192"/>
  <c r="Z24" i="192"/>
  <c r="C25" i="192"/>
  <c r="D25" i="192"/>
  <c r="K25" i="192"/>
  <c r="L25" i="192"/>
  <c r="M25" i="192"/>
  <c r="N25" i="192"/>
  <c r="O25" i="192"/>
  <c r="P25" i="192"/>
  <c r="Q25" i="192"/>
  <c r="R25" i="192"/>
  <c r="S25" i="192"/>
  <c r="T25" i="192"/>
  <c r="U25" i="192"/>
  <c r="V25" i="192"/>
  <c r="W25" i="192"/>
  <c r="X25" i="192"/>
  <c r="Y25" i="192"/>
  <c r="Z25" i="192"/>
  <c r="C26" i="192"/>
  <c r="D26" i="192"/>
  <c r="K26" i="192"/>
  <c r="L26" i="192"/>
  <c r="M26" i="192"/>
  <c r="N26" i="192"/>
  <c r="O26" i="192"/>
  <c r="P26" i="192"/>
  <c r="Q26" i="192"/>
  <c r="R26" i="192"/>
  <c r="S26" i="192"/>
  <c r="T26" i="192"/>
  <c r="U26" i="192"/>
  <c r="V26" i="192"/>
  <c r="W26" i="192"/>
  <c r="X26" i="192"/>
  <c r="Y26" i="192"/>
  <c r="Z26" i="192"/>
  <c r="B21" i="192"/>
  <c r="B22" i="192"/>
  <c r="B23" i="192"/>
  <c r="B24" i="192"/>
  <c r="B25" i="192"/>
  <c r="B26" i="192"/>
  <c r="B30" i="192"/>
  <c r="A21" i="192"/>
  <c r="A22" i="192"/>
  <c r="A23" i="192"/>
  <c r="A24" i="192"/>
  <c r="A25" i="192"/>
  <c r="A26" i="192"/>
  <c r="A27" i="192"/>
  <c r="A28" i="192"/>
  <c r="A29" i="192"/>
  <c r="A30" i="192"/>
  <c r="V6" i="192"/>
  <c r="Z7" i="192"/>
  <c r="AE8" i="192"/>
  <c r="AO8" i="192"/>
  <c r="AO9" i="192"/>
  <c r="AO10" i="192"/>
  <c r="V11" i="192"/>
  <c r="AO12" i="192"/>
  <c r="C9" i="192"/>
  <c r="C10" i="192"/>
  <c r="C11" i="192"/>
  <c r="C12" i="192"/>
  <c r="C8" i="192"/>
  <c r="C7" i="192"/>
  <c r="C6" i="192"/>
  <c r="D6" i="192"/>
  <c r="E6" i="192"/>
  <c r="F6" i="192"/>
  <c r="G6" i="192"/>
  <c r="H6" i="192"/>
  <c r="I6" i="192"/>
  <c r="J6" i="192"/>
  <c r="D7" i="192"/>
  <c r="E7" i="192"/>
  <c r="F7" i="192"/>
  <c r="G7" i="192"/>
  <c r="H7" i="192"/>
  <c r="I7" i="192"/>
  <c r="J7" i="192"/>
  <c r="D8" i="192"/>
  <c r="E8" i="192"/>
  <c r="F8" i="192"/>
  <c r="G8" i="192"/>
  <c r="H8" i="192"/>
  <c r="I8" i="192"/>
  <c r="J8" i="192"/>
  <c r="D9" i="192"/>
  <c r="E9" i="192"/>
  <c r="F9" i="192"/>
  <c r="G9" i="192"/>
  <c r="H9" i="192"/>
  <c r="I9" i="192"/>
  <c r="J9" i="192"/>
  <c r="D10" i="192"/>
  <c r="E10" i="192"/>
  <c r="F10" i="192"/>
  <c r="G10" i="192"/>
  <c r="H10" i="192"/>
  <c r="I10" i="192"/>
  <c r="J10" i="192"/>
  <c r="D11" i="192"/>
  <c r="E11" i="192"/>
  <c r="F11" i="192"/>
  <c r="G11" i="192"/>
  <c r="H11" i="192"/>
  <c r="I11" i="192"/>
  <c r="J11" i="192"/>
  <c r="D12" i="192"/>
  <c r="E12" i="192"/>
  <c r="F12" i="192"/>
  <c r="G12" i="192"/>
  <c r="H12" i="192"/>
  <c r="I12" i="192"/>
  <c r="J12" i="192"/>
  <c r="B9" i="192"/>
  <c r="B10" i="192"/>
  <c r="B11" i="192"/>
  <c r="B12" i="192"/>
  <c r="B8" i="192"/>
  <c r="B7" i="192"/>
  <c r="B6" i="192"/>
  <c r="A9" i="192"/>
  <c r="A10" i="192"/>
  <c r="A11" i="192"/>
  <c r="A12" i="192"/>
  <c r="A8" i="192"/>
  <c r="A7" i="192"/>
  <c r="A6" i="192"/>
  <c r="L32" i="228"/>
  <c r="M32" i="228"/>
  <c r="N32" i="228"/>
  <c r="O32" i="228"/>
  <c r="P32" i="228"/>
  <c r="Q32" i="228"/>
  <c r="R32" i="228"/>
  <c r="S32" i="228"/>
  <c r="T32" i="228"/>
  <c r="U32" i="228"/>
  <c r="V32" i="228"/>
  <c r="W32" i="228"/>
  <c r="X32" i="228"/>
  <c r="Y32" i="228"/>
  <c r="Z32" i="228"/>
  <c r="AA32" i="228"/>
  <c r="AB32" i="228"/>
  <c r="AC32" i="228"/>
  <c r="AD32" i="228"/>
  <c r="AE32" i="228"/>
  <c r="AF32" i="228"/>
  <c r="AG32" i="228"/>
  <c r="AH32" i="228"/>
  <c r="AI32" i="228"/>
  <c r="AJ32" i="228"/>
  <c r="AK32" i="228"/>
  <c r="AL32" i="228"/>
  <c r="AM32" i="228"/>
  <c r="AN32" i="228"/>
  <c r="AO32" i="228"/>
  <c r="AP32" i="228"/>
  <c r="AQ32" i="228"/>
  <c r="AR32" i="228"/>
  <c r="AS32" i="228"/>
  <c r="AT32" i="228"/>
  <c r="AU32" i="228"/>
  <c r="K32" i="228"/>
  <c r="D7" i="48"/>
  <c r="M12" i="228"/>
  <c r="M14" i="228" s="1"/>
  <c r="N12" i="228"/>
  <c r="N13" i="228" s="1"/>
  <c r="O12" i="228"/>
  <c r="P12" i="228"/>
  <c r="P13" i="228" s="1"/>
  <c r="Q12" i="228"/>
  <c r="Q13" i="228" s="1"/>
  <c r="R12" i="228"/>
  <c r="R13" i="228" s="1"/>
  <c r="S12" i="228"/>
  <c r="S14" i="228" s="1"/>
  <c r="T12" i="228"/>
  <c r="T14" i="228" s="1"/>
  <c r="U12" i="228"/>
  <c r="V12" i="228"/>
  <c r="V13" i="228" s="1"/>
  <c r="W12" i="228"/>
  <c r="X12" i="228"/>
  <c r="X14" i="228" s="1"/>
  <c r="Y12" i="228"/>
  <c r="Y14" i="228" s="1"/>
  <c r="Z12" i="228"/>
  <c r="Z14" i="228" s="1"/>
  <c r="AA12" i="228"/>
  <c r="AA14" i="228" s="1"/>
  <c r="AB12" i="228"/>
  <c r="AB14" i="228" s="1"/>
  <c r="AC12" i="228"/>
  <c r="AC14" i="228" s="1"/>
  <c r="AD12" i="228"/>
  <c r="N25" i="228" s="1"/>
  <c r="AE12" i="228"/>
  <c r="O25" i="228" s="1"/>
  <c r="AF12" i="228"/>
  <c r="AF14" i="228" s="1"/>
  <c r="AG12" i="228"/>
  <c r="AH12" i="228"/>
  <c r="AH13" i="228" s="1"/>
  <c r="R26" i="228" s="1"/>
  <c r="AI12" i="228"/>
  <c r="AJ12" i="228"/>
  <c r="AJ14" i="228" s="1"/>
  <c r="AK12" i="228"/>
  <c r="AK14" i="228" s="1"/>
  <c r="AL12" i="228"/>
  <c r="AL13" i="228" s="1"/>
  <c r="V26" i="228" s="1"/>
  <c r="AM12" i="228"/>
  <c r="AM14" i="228" s="1"/>
  <c r="AN12" i="228"/>
  <c r="AN14" i="228" s="1"/>
  <c r="AO12" i="228"/>
  <c r="AO13" i="228" s="1"/>
  <c r="Y26" i="228" s="1"/>
  <c r="AP12" i="228"/>
  <c r="Z25" i="228" s="1"/>
  <c r="AQ12" i="228"/>
  <c r="AQ14" i="228" s="1"/>
  <c r="AR12" i="228"/>
  <c r="AR14" i="228" s="1"/>
  <c r="AS12" i="228"/>
  <c r="AT12" i="228"/>
  <c r="AT13" i="228" s="1"/>
  <c r="AU12" i="228"/>
  <c r="O13" i="228"/>
  <c r="U13" i="228"/>
  <c r="W13" i="228"/>
  <c r="AA13" i="228"/>
  <c r="AG13" i="228"/>
  <c r="Q26" i="228" s="1"/>
  <c r="AI13" i="228"/>
  <c r="AS13" i="228"/>
  <c r="AU13" i="228"/>
  <c r="O14" i="228"/>
  <c r="U14" i="228"/>
  <c r="V14" i="228"/>
  <c r="W14" i="228"/>
  <c r="AG14" i="228"/>
  <c r="AH14" i="228"/>
  <c r="AI14" i="228"/>
  <c r="AS14" i="228"/>
  <c r="AT14" i="228"/>
  <c r="AU14" i="228"/>
  <c r="L18" i="228"/>
  <c r="M18" i="228"/>
  <c r="N18" i="228"/>
  <c r="O18" i="228"/>
  <c r="P18" i="228"/>
  <c r="Q18" i="228"/>
  <c r="R18" i="228"/>
  <c r="S18" i="228"/>
  <c r="T18" i="228"/>
  <c r="U18" i="228"/>
  <c r="V18" i="228"/>
  <c r="W18" i="228"/>
  <c r="X18" i="228"/>
  <c r="Y18" i="228"/>
  <c r="Z18" i="228"/>
  <c r="L19" i="228"/>
  <c r="M19" i="228"/>
  <c r="N19" i="228"/>
  <c r="O19" i="228"/>
  <c r="P19" i="228"/>
  <c r="Q19" i="228"/>
  <c r="R19" i="228"/>
  <c r="S19" i="228"/>
  <c r="T19" i="228"/>
  <c r="U19" i="228"/>
  <c r="V19" i="228"/>
  <c r="W19" i="228"/>
  <c r="X19" i="228"/>
  <c r="Y19" i="228"/>
  <c r="Z19" i="228"/>
  <c r="L20" i="228"/>
  <c r="M20" i="228"/>
  <c r="N20" i="228"/>
  <c r="O20" i="228"/>
  <c r="P20" i="228"/>
  <c r="Q20" i="228"/>
  <c r="R20" i="228"/>
  <c r="S20" i="228"/>
  <c r="T20" i="228"/>
  <c r="U20" i="228"/>
  <c r="V20" i="228"/>
  <c r="W20" i="228"/>
  <c r="X20" i="228"/>
  <c r="Y20" i="228"/>
  <c r="Z20" i="228"/>
  <c r="L21" i="228"/>
  <c r="M21" i="228"/>
  <c r="N21" i="228"/>
  <c r="O21" i="228"/>
  <c r="P21" i="228"/>
  <c r="Q21" i="228"/>
  <c r="R21" i="228"/>
  <c r="S21" i="228"/>
  <c r="T21" i="228"/>
  <c r="U21" i="228"/>
  <c r="V21" i="228"/>
  <c r="W21" i="228"/>
  <c r="X21" i="228"/>
  <c r="Y21" i="228"/>
  <c r="Z21" i="228"/>
  <c r="L22" i="228"/>
  <c r="M22" i="228"/>
  <c r="N22" i="228"/>
  <c r="O22" i="228"/>
  <c r="P22" i="228"/>
  <c r="Q22" i="228"/>
  <c r="R22" i="228"/>
  <c r="S22" i="228"/>
  <c r="T22" i="228"/>
  <c r="U22" i="228"/>
  <c r="V22" i="228"/>
  <c r="W22" i="228"/>
  <c r="X22" i="228"/>
  <c r="Y22" i="228"/>
  <c r="Z22" i="228"/>
  <c r="L23" i="228"/>
  <c r="M23" i="228"/>
  <c r="N23" i="228"/>
  <c r="O23" i="228"/>
  <c r="P23" i="228"/>
  <c r="Q23" i="228"/>
  <c r="R23" i="228"/>
  <c r="S23" i="228"/>
  <c r="T23" i="228"/>
  <c r="U23" i="228"/>
  <c r="V23" i="228"/>
  <c r="W23" i="228"/>
  <c r="X23" i="228"/>
  <c r="Y23" i="228"/>
  <c r="Z23" i="228"/>
  <c r="L24" i="228"/>
  <c r="M24" i="228"/>
  <c r="N24" i="228"/>
  <c r="O24" i="228"/>
  <c r="P24" i="228"/>
  <c r="Q24" i="228"/>
  <c r="R24" i="228"/>
  <c r="S24" i="228"/>
  <c r="T24" i="228"/>
  <c r="U24" i="228"/>
  <c r="V24" i="228"/>
  <c r="W24" i="228"/>
  <c r="X24" i="228"/>
  <c r="Y24" i="228"/>
  <c r="Z24" i="228"/>
  <c r="L25" i="228"/>
  <c r="M25" i="228"/>
  <c r="Q25" i="228"/>
  <c r="R25" i="228"/>
  <c r="S25" i="228"/>
  <c r="T25" i="228"/>
  <c r="U25" i="228"/>
  <c r="V25" i="228"/>
  <c r="W25" i="228"/>
  <c r="X25" i="228"/>
  <c r="Y25" i="228"/>
  <c r="S26" i="228"/>
  <c r="K19" i="228"/>
  <c r="K20" i="228"/>
  <c r="K21" i="228"/>
  <c r="K22" i="228"/>
  <c r="K23" i="228"/>
  <c r="K24" i="228"/>
  <c r="K25" i="228"/>
  <c r="K26" i="228"/>
  <c r="K18" i="228"/>
  <c r="L6" i="228"/>
  <c r="M6" i="228"/>
  <c r="N6" i="228"/>
  <c r="O6" i="228"/>
  <c r="P6" i="228"/>
  <c r="Q6" i="228"/>
  <c r="R6" i="228"/>
  <c r="S6" i="228"/>
  <c r="T6" i="228"/>
  <c r="U6" i="228"/>
  <c r="V6" i="228"/>
  <c r="W6" i="228"/>
  <c r="X6" i="228"/>
  <c r="Y6" i="228"/>
  <c r="Z6" i="228"/>
  <c r="AA6" i="228"/>
  <c r="AB6" i="228"/>
  <c r="AC6" i="228"/>
  <c r="AD6" i="228"/>
  <c r="AE6" i="228"/>
  <c r="AF6" i="228"/>
  <c r="AG6" i="228"/>
  <c r="AH6" i="228"/>
  <c r="AI6" i="228"/>
  <c r="AJ6" i="228"/>
  <c r="AK6" i="228"/>
  <c r="AL6" i="228"/>
  <c r="AM6" i="228"/>
  <c r="AN6" i="228"/>
  <c r="AO6" i="228"/>
  <c r="AP6" i="228"/>
  <c r="AQ6" i="228"/>
  <c r="AR6" i="228"/>
  <c r="AS6" i="228"/>
  <c r="AT6" i="228"/>
  <c r="AU6" i="228"/>
  <c r="L7" i="228"/>
  <c r="M7" i="228"/>
  <c r="N7" i="228"/>
  <c r="O7" i="228"/>
  <c r="P7" i="228"/>
  <c r="Q7" i="228"/>
  <c r="R7" i="228"/>
  <c r="S7" i="228"/>
  <c r="T7" i="228"/>
  <c r="U7" i="228"/>
  <c r="V7" i="228"/>
  <c r="W7" i="228"/>
  <c r="X7" i="228"/>
  <c r="Y7" i="228"/>
  <c r="Z7" i="228"/>
  <c r="AA7" i="228"/>
  <c r="AB7" i="228"/>
  <c r="AC7" i="228"/>
  <c r="AD7" i="228"/>
  <c r="AE7" i="228"/>
  <c r="AF7" i="228"/>
  <c r="AG7" i="228"/>
  <c r="AH7" i="228"/>
  <c r="AI7" i="228"/>
  <c r="AJ7" i="228"/>
  <c r="AK7" i="228"/>
  <c r="AL7" i="228"/>
  <c r="AM7" i="228"/>
  <c r="AN7" i="228"/>
  <c r="AO7" i="228"/>
  <c r="AP7" i="228"/>
  <c r="AQ7" i="228"/>
  <c r="AR7" i="228"/>
  <c r="AS7" i="228"/>
  <c r="AT7" i="228"/>
  <c r="AU7" i="228"/>
  <c r="L8" i="228"/>
  <c r="M8" i="228"/>
  <c r="N8" i="228"/>
  <c r="O8" i="228"/>
  <c r="P8" i="228"/>
  <c r="Q8" i="228"/>
  <c r="R8" i="228"/>
  <c r="S8" i="228"/>
  <c r="T8" i="228"/>
  <c r="U8" i="228"/>
  <c r="V8" i="228"/>
  <c r="W8" i="228"/>
  <c r="X8" i="228"/>
  <c r="Y8" i="228"/>
  <c r="Z8" i="228"/>
  <c r="AA8" i="228"/>
  <c r="AB8" i="228"/>
  <c r="AC8" i="228"/>
  <c r="AD8" i="228"/>
  <c r="AE8" i="228"/>
  <c r="AF8" i="228"/>
  <c r="AG8" i="228"/>
  <c r="AH8" i="228"/>
  <c r="AI8" i="228"/>
  <c r="AJ8" i="228"/>
  <c r="AK8" i="228"/>
  <c r="AL8" i="228"/>
  <c r="AM8" i="228"/>
  <c r="AN8" i="228"/>
  <c r="AO8" i="228"/>
  <c r="AP8" i="228"/>
  <c r="AQ8" i="228"/>
  <c r="AR8" i="228"/>
  <c r="AS8" i="228"/>
  <c r="AT8" i="228"/>
  <c r="AU8" i="228"/>
  <c r="L9" i="228"/>
  <c r="M9" i="228"/>
  <c r="N9" i="228"/>
  <c r="O9" i="228"/>
  <c r="P9" i="228"/>
  <c r="Q9" i="228"/>
  <c r="R9" i="228"/>
  <c r="S9" i="228"/>
  <c r="T9" i="228"/>
  <c r="U9" i="228"/>
  <c r="V9" i="228"/>
  <c r="W9" i="228"/>
  <c r="X9" i="228"/>
  <c r="Y9" i="228"/>
  <c r="Z9" i="228"/>
  <c r="AA9" i="228"/>
  <c r="AB9" i="228"/>
  <c r="AC9" i="228"/>
  <c r="AD9" i="228"/>
  <c r="AE9" i="228"/>
  <c r="AF9" i="228"/>
  <c r="AG9" i="228"/>
  <c r="AH9" i="228"/>
  <c r="AI9" i="228"/>
  <c r="AJ9" i="228"/>
  <c r="AK9" i="228"/>
  <c r="AL9" i="228"/>
  <c r="AM9" i="228"/>
  <c r="AN9" i="228"/>
  <c r="AO9" i="228"/>
  <c r="AP9" i="228"/>
  <c r="AQ9" i="228"/>
  <c r="AR9" i="228"/>
  <c r="AS9" i="228"/>
  <c r="AT9" i="228"/>
  <c r="AU9" i="228"/>
  <c r="L10" i="228"/>
  <c r="M10" i="228"/>
  <c r="N10" i="228"/>
  <c r="O10" i="228"/>
  <c r="P10" i="228"/>
  <c r="Q10" i="228"/>
  <c r="R10" i="228"/>
  <c r="S10" i="228"/>
  <c r="T10" i="228"/>
  <c r="U10" i="228"/>
  <c r="V10" i="228"/>
  <c r="W10" i="228"/>
  <c r="X10" i="228"/>
  <c r="Y10" i="228"/>
  <c r="Z10" i="228"/>
  <c r="AA10" i="228"/>
  <c r="AB10" i="228"/>
  <c r="AC10" i="228"/>
  <c r="AD10" i="228"/>
  <c r="AE10" i="228"/>
  <c r="AF10" i="228"/>
  <c r="AG10" i="228"/>
  <c r="AH10" i="228"/>
  <c r="AI10" i="228"/>
  <c r="AJ10" i="228"/>
  <c r="AK10" i="228"/>
  <c r="AL10" i="228"/>
  <c r="AM10" i="228"/>
  <c r="AN10" i="228"/>
  <c r="AO10" i="228"/>
  <c r="AP10" i="228"/>
  <c r="AQ10" i="228"/>
  <c r="AR10" i="228"/>
  <c r="AS10" i="228"/>
  <c r="AT10" i="228"/>
  <c r="AU10" i="228"/>
  <c r="L11" i="228"/>
  <c r="M11" i="228"/>
  <c r="N11" i="228"/>
  <c r="O11" i="228"/>
  <c r="P11" i="228"/>
  <c r="Q11" i="228"/>
  <c r="R11" i="228"/>
  <c r="S11" i="228"/>
  <c r="T11" i="228"/>
  <c r="U11" i="228"/>
  <c r="V11" i="228"/>
  <c r="W11" i="228"/>
  <c r="X11" i="228"/>
  <c r="Y11" i="228"/>
  <c r="Z11" i="228"/>
  <c r="AA11" i="228"/>
  <c r="AB11" i="228"/>
  <c r="AC11" i="228"/>
  <c r="AD11" i="228"/>
  <c r="AE11" i="228"/>
  <c r="AF11" i="228"/>
  <c r="AG11" i="228"/>
  <c r="AH11" i="228"/>
  <c r="AI11" i="228"/>
  <c r="AJ11" i="228"/>
  <c r="AK11" i="228"/>
  <c r="AL11" i="228"/>
  <c r="AM11" i="228"/>
  <c r="AN11" i="228"/>
  <c r="AO11" i="228"/>
  <c r="AP11" i="228"/>
  <c r="AQ11" i="228"/>
  <c r="AR11" i="228"/>
  <c r="AS11" i="228"/>
  <c r="AT11" i="228"/>
  <c r="AU11" i="228"/>
  <c r="K7" i="228"/>
  <c r="K8" i="228"/>
  <c r="K9" i="228"/>
  <c r="K10" i="228"/>
  <c r="K11" i="228"/>
  <c r="K6" i="228"/>
  <c r="C7" i="228"/>
  <c r="C20" i="228" s="1"/>
  <c r="C8" i="228"/>
  <c r="C21" i="228" s="1"/>
  <c r="C9" i="228"/>
  <c r="C22" i="228" s="1"/>
  <c r="C10" i="228"/>
  <c r="C23" i="228" s="1"/>
  <c r="C11" i="228"/>
  <c r="C6" i="228"/>
  <c r="A7" i="228"/>
  <c r="B7" i="228"/>
  <c r="D7" i="228"/>
  <c r="D20" i="228" s="1"/>
  <c r="A8" i="228"/>
  <c r="A21" i="228" s="1"/>
  <c r="B8" i="228"/>
  <c r="B21" i="228" s="1"/>
  <c r="D8" i="228"/>
  <c r="A9" i="228"/>
  <c r="B9" i="228"/>
  <c r="B22" i="228" s="1"/>
  <c r="D9" i="228"/>
  <c r="D22" i="228" s="1"/>
  <c r="A10" i="228"/>
  <c r="B10" i="228"/>
  <c r="D10" i="228"/>
  <c r="D23" i="228" s="1"/>
  <c r="A11" i="228"/>
  <c r="B11" i="228"/>
  <c r="D11" i="228"/>
  <c r="B6" i="228"/>
  <c r="D6" i="228"/>
  <c r="A22" i="228"/>
  <c r="A23" i="228"/>
  <c r="A6" i="228"/>
  <c r="A19" i="228" s="1"/>
  <c r="K35" i="228"/>
  <c r="L35" i="228" s="1"/>
  <c r="M35" i="228" s="1"/>
  <c r="K34" i="228"/>
  <c r="L34" i="228" s="1"/>
  <c r="M34" i="228" s="1"/>
  <c r="N34" i="228" s="1"/>
  <c r="L36" i="228"/>
  <c r="M36" i="228" s="1"/>
  <c r="K36" i="228"/>
  <c r="K37" i="228"/>
  <c r="L37" i="228" s="1"/>
  <c r="M37" i="228" s="1"/>
  <c r="N37" i="228" s="1"/>
  <c r="C39" i="228"/>
  <c r="K38" i="228"/>
  <c r="L38" i="228" s="1"/>
  <c r="M38" i="228" s="1"/>
  <c r="N38" i="228" s="1"/>
  <c r="O38" i="228" s="1"/>
  <c r="P38" i="228" s="1"/>
  <c r="K33" i="228"/>
  <c r="F32" i="228"/>
  <c r="E32" i="228"/>
  <c r="A27" i="228"/>
  <c r="A26" i="228"/>
  <c r="A25" i="228"/>
  <c r="A24" i="228"/>
  <c r="D21" i="228"/>
  <c r="D19" i="228"/>
  <c r="D17" i="228"/>
  <c r="C17" i="228"/>
  <c r="B17" i="228"/>
  <c r="A17" i="228"/>
  <c r="B23" i="228"/>
  <c r="B20" i="228"/>
  <c r="A20" i="228"/>
  <c r="B19" i="228"/>
  <c r="F5" i="228"/>
  <c r="K45" i="192"/>
  <c r="L45" i="192" s="1"/>
  <c r="M13" i="177" l="1"/>
  <c r="Z4" i="177"/>
  <c r="M18" i="75"/>
  <c r="AD4" i="75"/>
  <c r="AD4" i="178"/>
  <c r="M14" i="178"/>
  <c r="M18" i="120"/>
  <c r="Y4" i="120"/>
  <c r="L14" i="184"/>
  <c r="X4" i="184"/>
  <c r="S10" i="230"/>
  <c r="AP10" i="230"/>
  <c r="Q10" i="230"/>
  <c r="AF10" i="230"/>
  <c r="T10" i="230"/>
  <c r="P10" i="230"/>
  <c r="AO10" i="230"/>
  <c r="AH10" i="230"/>
  <c r="AE10" i="230"/>
  <c r="AM10" i="230"/>
  <c r="AA10" i="230"/>
  <c r="AR10" i="230"/>
  <c r="O10" i="230"/>
  <c r="AT10" i="230"/>
  <c r="AU10" i="230"/>
  <c r="AV9" i="230"/>
  <c r="AD10" i="230"/>
  <c r="R10" i="230"/>
  <c r="AL10" i="230"/>
  <c r="X10" i="230"/>
  <c r="M10" i="230"/>
  <c r="AP11" i="230"/>
  <c r="AD11" i="230"/>
  <c r="R11" i="230"/>
  <c r="AO11" i="230"/>
  <c r="AC11" i="230"/>
  <c r="Q11" i="230"/>
  <c r="AN11" i="230"/>
  <c r="AB11" i="230"/>
  <c r="P11" i="230"/>
  <c r="AM11" i="230"/>
  <c r="AA11" i="230"/>
  <c r="O11" i="230"/>
  <c r="AL11" i="230"/>
  <c r="Z11" i="230"/>
  <c r="N11" i="230"/>
  <c r="S11" i="230"/>
  <c r="AK11" i="230"/>
  <c r="Y11" i="230"/>
  <c r="M11" i="230"/>
  <c r="AJ11" i="230"/>
  <c r="X11" i="230"/>
  <c r="L11" i="230"/>
  <c r="AU11" i="230"/>
  <c r="AI11" i="230"/>
  <c r="W11" i="230"/>
  <c r="K11" i="230"/>
  <c r="L10" i="230"/>
  <c r="AE11" i="230"/>
  <c r="AT11" i="230"/>
  <c r="AH11" i="230"/>
  <c r="V11" i="230"/>
  <c r="K10" i="230"/>
  <c r="AQ11" i="230"/>
  <c r="AS11" i="230"/>
  <c r="AG11" i="230"/>
  <c r="U11" i="230"/>
  <c r="AR11" i="230"/>
  <c r="AF11" i="230"/>
  <c r="T11" i="230"/>
  <c r="D9" i="230"/>
  <c r="AK10" i="230"/>
  <c r="H4" i="230"/>
  <c r="W10" i="230"/>
  <c r="Y10" i="230"/>
  <c r="AC4" i="229"/>
  <c r="L37" i="219"/>
  <c r="L8" i="219" s="1"/>
  <c r="M45" i="192"/>
  <c r="L9" i="192"/>
  <c r="K9" i="192"/>
  <c r="AR13" i="228"/>
  <c r="T13" i="228"/>
  <c r="AQ13" i="228"/>
  <c r="S13" i="228"/>
  <c r="AE14" i="228"/>
  <c r="AD13" i="228"/>
  <c r="N26" i="228" s="1"/>
  <c r="AP14" i="228"/>
  <c r="R14" i="228"/>
  <c r="AC13" i="228"/>
  <c r="M26" i="228" s="1"/>
  <c r="AO14" i="228"/>
  <c r="Q14" i="228"/>
  <c r="AB13" i="228"/>
  <c r="L26" i="228" s="1"/>
  <c r="AM13" i="228"/>
  <c r="W26" i="228" s="1"/>
  <c r="Z13" i="228"/>
  <c r="AL14" i="228"/>
  <c r="N14" i="228"/>
  <c r="AK13" i="228"/>
  <c r="U26" i="228" s="1"/>
  <c r="Y13" i="228"/>
  <c r="M13" i="228"/>
  <c r="P25" i="228"/>
  <c r="AJ13" i="228"/>
  <c r="T26" i="228" s="1"/>
  <c r="X13" i="228"/>
  <c r="AF13" i="228"/>
  <c r="P26" i="228" s="1"/>
  <c r="AE13" i="228"/>
  <c r="O26" i="228" s="1"/>
  <c r="AP13" i="228"/>
  <c r="Z26" i="228" s="1"/>
  <c r="AD14" i="228"/>
  <c r="AN13" i="228"/>
  <c r="X26" i="228" s="1"/>
  <c r="P14" i="228"/>
  <c r="O34" i="228"/>
  <c r="P34" i="228" s="1"/>
  <c r="Q34" i="228" s="1"/>
  <c r="R34" i="228" s="1"/>
  <c r="S34" i="228" s="1"/>
  <c r="T34" i="228" s="1"/>
  <c r="U34" i="228" s="1"/>
  <c r="V34" i="228" s="1"/>
  <c r="W34" i="228" s="1"/>
  <c r="X34" i="228" s="1"/>
  <c r="Y34" i="228" s="1"/>
  <c r="Z34" i="228" s="1"/>
  <c r="AA34" i="228" s="1"/>
  <c r="AB34" i="228" s="1"/>
  <c r="AC34" i="228" s="1"/>
  <c r="AD34" i="228" s="1"/>
  <c r="AF34" i="228" s="1"/>
  <c r="AG34" i="228" s="1"/>
  <c r="AH34" i="228" s="1"/>
  <c r="AI34" i="228" s="1"/>
  <c r="AJ34" i="228" s="1"/>
  <c r="AK34" i="228" s="1"/>
  <c r="AL34" i="228" s="1"/>
  <c r="AM34" i="228" s="1"/>
  <c r="AN34" i="228" s="1"/>
  <c r="AO34" i="228" s="1"/>
  <c r="AP34" i="228" s="1"/>
  <c r="AQ34" i="228" s="1"/>
  <c r="AR34" i="228" s="1"/>
  <c r="AS34" i="228" s="1"/>
  <c r="AT34" i="228" s="1"/>
  <c r="AU34" i="228" s="1"/>
  <c r="N35" i="228"/>
  <c r="O35" i="228" s="1"/>
  <c r="P35" i="228" s="1"/>
  <c r="Q35" i="228" s="1"/>
  <c r="R35" i="228" s="1"/>
  <c r="S35" i="228" s="1"/>
  <c r="T35" i="228" s="1"/>
  <c r="U35" i="228" s="1"/>
  <c r="V35" i="228" s="1"/>
  <c r="W35" i="228" s="1"/>
  <c r="X35" i="228" s="1"/>
  <c r="Y35" i="228" s="1"/>
  <c r="Z35" i="228" s="1"/>
  <c r="AA35" i="228" s="1"/>
  <c r="AB35" i="228" s="1"/>
  <c r="AC35" i="228" s="1"/>
  <c r="AD35" i="228" s="1"/>
  <c r="AF35" i="228" s="1"/>
  <c r="AG35" i="228" s="1"/>
  <c r="AH35" i="228" s="1"/>
  <c r="AI35" i="228" s="1"/>
  <c r="AJ35" i="228" s="1"/>
  <c r="AK35" i="228" s="1"/>
  <c r="AL35" i="228" s="1"/>
  <c r="AM35" i="228" s="1"/>
  <c r="AN35" i="228" s="1"/>
  <c r="AO35" i="228" s="1"/>
  <c r="AP35" i="228" s="1"/>
  <c r="AQ35" i="228" s="1"/>
  <c r="AR35" i="228" s="1"/>
  <c r="AS35" i="228" s="1"/>
  <c r="AT35" i="228" s="1"/>
  <c r="AU35" i="228" s="1"/>
  <c r="O37" i="228"/>
  <c r="P37" i="228" s="1"/>
  <c r="Q37" i="228" s="1"/>
  <c r="R37" i="228" s="1"/>
  <c r="S37" i="228" s="1"/>
  <c r="T37" i="228" s="1"/>
  <c r="U37" i="228" s="1"/>
  <c r="V37" i="228" s="1"/>
  <c r="W37" i="228" s="1"/>
  <c r="X37" i="228" s="1"/>
  <c r="Y37" i="228" s="1"/>
  <c r="Z37" i="228" s="1"/>
  <c r="AA37" i="228" s="1"/>
  <c r="AB37" i="228" s="1"/>
  <c r="AC37" i="228" s="1"/>
  <c r="AD37" i="228" s="1"/>
  <c r="AE37" i="228" s="1"/>
  <c r="AF37" i="228" s="1"/>
  <c r="AG37" i="228" s="1"/>
  <c r="AH37" i="228" s="1"/>
  <c r="AI37" i="228" s="1"/>
  <c r="AJ37" i="228" s="1"/>
  <c r="AK37" i="228" s="1"/>
  <c r="AL37" i="228" s="1"/>
  <c r="AM37" i="228" s="1"/>
  <c r="AN37" i="228" s="1"/>
  <c r="AP37" i="228" s="1"/>
  <c r="AQ37" i="228" s="1"/>
  <c r="AR37" i="228" s="1"/>
  <c r="AS37" i="228" s="1"/>
  <c r="AT37" i="228" s="1"/>
  <c r="AU37" i="228" s="1"/>
  <c r="AV37" i="228"/>
  <c r="N36" i="228"/>
  <c r="O36" i="228" s="1"/>
  <c r="P36" i="228" s="1"/>
  <c r="Q36" i="228" s="1"/>
  <c r="R36" i="228" s="1"/>
  <c r="S36" i="228" s="1"/>
  <c r="T36" i="228" s="1"/>
  <c r="U36" i="228" s="1"/>
  <c r="V36" i="228" s="1"/>
  <c r="W36" i="228" s="1"/>
  <c r="X36" i="228" s="1"/>
  <c r="Y36" i="228" s="1"/>
  <c r="Z36" i="228" s="1"/>
  <c r="AA36" i="228" s="1"/>
  <c r="AB36" i="228" s="1"/>
  <c r="AC36" i="228" s="1"/>
  <c r="AD36" i="228" s="1"/>
  <c r="AE36" i="228" s="1"/>
  <c r="AF36" i="228" s="1"/>
  <c r="AG36" i="228" s="1"/>
  <c r="AH36" i="228" s="1"/>
  <c r="AI36" i="228" s="1"/>
  <c r="AJ36" i="228" s="1"/>
  <c r="AK36" i="228" s="1"/>
  <c r="AL36" i="228" s="1"/>
  <c r="AM36" i="228" s="1"/>
  <c r="AN36" i="228" s="1"/>
  <c r="AP36" i="228" s="1"/>
  <c r="AQ36" i="228" s="1"/>
  <c r="AR36" i="228" s="1"/>
  <c r="AS36" i="228" s="1"/>
  <c r="AT36" i="228" s="1"/>
  <c r="AU36" i="228" s="1"/>
  <c r="Q38" i="228"/>
  <c r="C19" i="228"/>
  <c r="C12" i="228"/>
  <c r="C24" i="228" s="1"/>
  <c r="K12" i="228"/>
  <c r="G5" i="228"/>
  <c r="K39" i="228"/>
  <c r="L33" i="228"/>
  <c r="AA33" i="228"/>
  <c r="N13" i="177" l="1"/>
  <c r="AA4" i="177"/>
  <c r="N18" i="75"/>
  <c r="AE4" i="75"/>
  <c r="AE4" i="178"/>
  <c r="N14" i="178"/>
  <c r="N18" i="120"/>
  <c r="Z4" i="120"/>
  <c r="M14" i="184"/>
  <c r="Y4" i="184"/>
  <c r="I4" i="230"/>
  <c r="AD4" i="229"/>
  <c r="M37" i="219"/>
  <c r="M8" i="219" s="1"/>
  <c r="N45" i="192"/>
  <c r="M9" i="192"/>
  <c r="B15" i="228"/>
  <c r="B27" i="228" s="1"/>
  <c r="AV35" i="228"/>
  <c r="AV34" i="228"/>
  <c r="AV36" i="228"/>
  <c r="K14" i="228"/>
  <c r="D12" i="228"/>
  <c r="D24" i="228" s="1"/>
  <c r="R38" i="228"/>
  <c r="AB33" i="228"/>
  <c r="M33" i="228"/>
  <c r="L39" i="228"/>
  <c r="L40" i="228" s="1"/>
  <c r="D39" i="228"/>
  <c r="K41" i="228"/>
  <c r="G32" i="228"/>
  <c r="H5" i="228"/>
  <c r="O13" i="177" l="1"/>
  <c r="AB4" i="177"/>
  <c r="O18" i="75"/>
  <c r="AF4" i="75"/>
  <c r="AF4" i="178"/>
  <c r="O14" i="178"/>
  <c r="O18" i="120"/>
  <c r="AA4" i="120"/>
  <c r="Z4" i="184"/>
  <c r="N14" i="184"/>
  <c r="J4" i="230"/>
  <c r="AE4" i="229"/>
  <c r="N37" i="219"/>
  <c r="N8" i="219" s="1"/>
  <c r="O45" i="192"/>
  <c r="N9" i="192"/>
  <c r="S38" i="228"/>
  <c r="L12" i="228"/>
  <c r="N33" i="228"/>
  <c r="M39" i="228"/>
  <c r="M40" i="228" s="1"/>
  <c r="L41" i="228"/>
  <c r="AC33" i="228"/>
  <c r="H32" i="228"/>
  <c r="I5" i="228"/>
  <c r="P13" i="177" l="1"/>
  <c r="AC4" i="177"/>
  <c r="AG4" i="75"/>
  <c r="P18" i="75"/>
  <c r="AG4" i="178"/>
  <c r="P14" i="178"/>
  <c r="AB4" i="120"/>
  <c r="P18" i="120"/>
  <c r="AA4" i="184"/>
  <c r="O14" i="184"/>
  <c r="K4" i="230"/>
  <c r="AF4" i="229"/>
  <c r="AG4" i="229" s="1"/>
  <c r="AH4" i="229" s="1"/>
  <c r="AI4" i="229" s="1"/>
  <c r="AJ4" i="229" s="1"/>
  <c r="AK4" i="229" s="1"/>
  <c r="AL4" i="229" s="1"/>
  <c r="AM4" i="229" s="1"/>
  <c r="AN4" i="229" s="1"/>
  <c r="AO4" i="229" s="1"/>
  <c r="AP4" i="229" s="1"/>
  <c r="AQ4" i="229" s="1"/>
  <c r="AR4" i="229" s="1"/>
  <c r="AS4" i="229" s="1"/>
  <c r="AT4" i="229" s="1"/>
  <c r="AU4" i="229" s="1"/>
  <c r="O37" i="219"/>
  <c r="O8" i="219" s="1"/>
  <c r="P45" i="192"/>
  <c r="O9" i="192"/>
  <c r="N39" i="228"/>
  <c r="O33" i="228"/>
  <c r="J5" i="228"/>
  <c r="I32" i="228"/>
  <c r="T38" i="228"/>
  <c r="M41" i="228"/>
  <c r="L13" i="228"/>
  <c r="L14" i="228"/>
  <c r="AD33" i="228"/>
  <c r="AD4" i="177" l="1"/>
  <c r="Q13" i="177"/>
  <c r="AH4" i="75"/>
  <c r="Q18" i="75"/>
  <c r="AH4" i="178"/>
  <c r="Q14" i="178"/>
  <c r="Q18" i="120"/>
  <c r="AC4" i="120"/>
  <c r="AB4" i="184"/>
  <c r="P14" i="184"/>
  <c r="L4" i="230"/>
  <c r="P37" i="219"/>
  <c r="P8" i="219" s="1"/>
  <c r="Q45" i="192"/>
  <c r="P9" i="192"/>
  <c r="N41" i="228"/>
  <c r="AE33" i="228"/>
  <c r="U38" i="228"/>
  <c r="N40" i="228"/>
  <c r="J32" i="228"/>
  <c r="O39" i="228"/>
  <c r="P33" i="228"/>
  <c r="AE4" i="177" l="1"/>
  <c r="R13" i="177"/>
  <c r="AI4" i="75"/>
  <c r="R18" i="75"/>
  <c r="AI4" i="178"/>
  <c r="R14" i="178"/>
  <c r="AD4" i="120"/>
  <c r="R18" i="120"/>
  <c r="Q14" i="184"/>
  <c r="AC4" i="184"/>
  <c r="M4" i="230"/>
  <c r="Q37" i="219"/>
  <c r="Q8" i="219" s="1"/>
  <c r="R45" i="192"/>
  <c r="Q9" i="192"/>
  <c r="V38" i="228"/>
  <c r="P39" i="228"/>
  <c r="Q33" i="228"/>
  <c r="O41" i="228"/>
  <c r="AF33" i="228"/>
  <c r="O40" i="228"/>
  <c r="AF4" i="177" l="1"/>
  <c r="S13" i="177"/>
  <c r="S18" i="75"/>
  <c r="AJ4" i="75"/>
  <c r="S14" i="178"/>
  <c r="AJ4" i="178"/>
  <c r="S18" i="120"/>
  <c r="AE4" i="120"/>
  <c r="AD4" i="184"/>
  <c r="R14" i="184"/>
  <c r="N4" i="230"/>
  <c r="R37" i="219"/>
  <c r="R8" i="219" s="1"/>
  <c r="S45" i="192"/>
  <c r="R9" i="192"/>
  <c r="P41" i="228"/>
  <c r="W38" i="228"/>
  <c r="P40" i="228"/>
  <c r="AG33" i="228"/>
  <c r="Q39" i="228"/>
  <c r="R33" i="228"/>
  <c r="AG4" i="177" l="1"/>
  <c r="T13" i="177"/>
  <c r="T18" i="75"/>
  <c r="AK4" i="75"/>
  <c r="T14" i="178"/>
  <c r="AK4" i="178"/>
  <c r="AF4" i="120"/>
  <c r="T18" i="120"/>
  <c r="AE4" i="184"/>
  <c r="S14" i="184"/>
  <c r="O4" i="230"/>
  <c r="S37" i="219"/>
  <c r="S8" i="219" s="1"/>
  <c r="T45" i="192"/>
  <c r="S9" i="192"/>
  <c r="S33" i="228"/>
  <c r="R39" i="228"/>
  <c r="R40" i="228" s="1"/>
  <c r="Q41" i="228"/>
  <c r="AH33" i="228"/>
  <c r="X38" i="228"/>
  <c r="Q40" i="228"/>
  <c r="AH4" i="177" l="1"/>
  <c r="U13" i="177"/>
  <c r="U18" i="75"/>
  <c r="AL4" i="75"/>
  <c r="U14" i="178"/>
  <c r="AL4" i="178"/>
  <c r="AG4" i="120"/>
  <c r="AH4" i="120" s="1"/>
  <c r="AI4" i="120" s="1"/>
  <c r="AJ4" i="120" s="1"/>
  <c r="AK4" i="120" s="1"/>
  <c r="AL4" i="120" s="1"/>
  <c r="AM4" i="120" s="1"/>
  <c r="AN4" i="120" s="1"/>
  <c r="AO4" i="120" s="1"/>
  <c r="AP4" i="120" s="1"/>
  <c r="AQ4" i="120" s="1"/>
  <c r="AR4" i="120" s="1"/>
  <c r="AS4" i="120" s="1"/>
  <c r="AT4" i="120" s="1"/>
  <c r="AU4" i="120" s="1"/>
  <c r="U18" i="120"/>
  <c r="AF4" i="184"/>
  <c r="T14" i="184"/>
  <c r="P4" i="230"/>
  <c r="T37" i="219"/>
  <c r="T8" i="219" s="1"/>
  <c r="U45" i="192"/>
  <c r="T9" i="192"/>
  <c r="AI33" i="228"/>
  <c r="Y38" i="228"/>
  <c r="Z38" i="228" s="1"/>
  <c r="R41" i="228"/>
  <c r="T33" i="228"/>
  <c r="S39" i="228"/>
  <c r="S40" i="228" s="1"/>
  <c r="AI4" i="177" l="1"/>
  <c r="AJ4" i="177" s="1"/>
  <c r="AK4" i="177" s="1"/>
  <c r="AL4" i="177" s="1"/>
  <c r="AM4" i="177" s="1"/>
  <c r="AN4" i="177" s="1"/>
  <c r="AO4" i="177" s="1"/>
  <c r="AP4" i="177" s="1"/>
  <c r="AQ4" i="177" s="1"/>
  <c r="AR4" i="177" s="1"/>
  <c r="AS4" i="177" s="1"/>
  <c r="AT4" i="177" s="1"/>
  <c r="AU4" i="177" s="1"/>
  <c r="V13" i="177"/>
  <c r="AM4" i="75"/>
  <c r="V18" i="75"/>
  <c r="V14" i="178"/>
  <c r="AM4" i="178"/>
  <c r="U14" i="184"/>
  <c r="AG4" i="184"/>
  <c r="AH4" i="184" s="1"/>
  <c r="AI4" i="184" s="1"/>
  <c r="AJ4" i="184" s="1"/>
  <c r="AK4" i="184" s="1"/>
  <c r="AL4" i="184" s="1"/>
  <c r="AM4" i="184" s="1"/>
  <c r="AN4" i="184" s="1"/>
  <c r="AO4" i="184" s="1"/>
  <c r="AP4" i="184" s="1"/>
  <c r="AQ4" i="184" s="1"/>
  <c r="AR4" i="184" s="1"/>
  <c r="AS4" i="184" s="1"/>
  <c r="AT4" i="184" s="1"/>
  <c r="AU4" i="184" s="1"/>
  <c r="Q4" i="230"/>
  <c r="U37" i="219"/>
  <c r="U8" i="219" s="1"/>
  <c r="V45" i="192"/>
  <c r="U9" i="192"/>
  <c r="AA38" i="228"/>
  <c r="Z39" i="228"/>
  <c r="S41" i="228"/>
  <c r="U33" i="228"/>
  <c r="V33" i="228" s="1"/>
  <c r="T39" i="228"/>
  <c r="AJ33" i="228"/>
  <c r="AN4" i="75" l="1"/>
  <c r="W18" i="75"/>
  <c r="W14" i="178"/>
  <c r="AN4" i="178"/>
  <c r="R4" i="230"/>
  <c r="V37" i="219"/>
  <c r="V8" i="219" s="1"/>
  <c r="W45" i="192"/>
  <c r="V9" i="192"/>
  <c r="Z41" i="228"/>
  <c r="AB38" i="228"/>
  <c r="AA39" i="228"/>
  <c r="AA41" i="228" s="1"/>
  <c r="W33" i="228"/>
  <c r="V39" i="228"/>
  <c r="T41" i="228"/>
  <c r="U39" i="228"/>
  <c r="T40" i="228"/>
  <c r="AK33" i="228"/>
  <c r="AO4" i="75" l="1"/>
  <c r="X18" i="75"/>
  <c r="AO4" i="178"/>
  <c r="X14" i="178"/>
  <c r="S4" i="230"/>
  <c r="W37" i="219"/>
  <c r="W8" i="219" s="1"/>
  <c r="X45" i="192"/>
  <c r="W9" i="192"/>
  <c r="V41" i="228"/>
  <c r="X33" i="228"/>
  <c r="W39" i="228"/>
  <c r="W41" i="228" s="1"/>
  <c r="AC38" i="228"/>
  <c r="AB39" i="228"/>
  <c r="AA40" i="228"/>
  <c r="V40" i="228"/>
  <c r="U41" i="228"/>
  <c r="U40" i="228"/>
  <c r="AL33" i="228"/>
  <c r="Y18" i="75" l="1"/>
  <c r="AP4" i="75"/>
  <c r="AP4" i="178"/>
  <c r="Y14" i="178"/>
  <c r="T4" i="230"/>
  <c r="X37" i="219"/>
  <c r="X8" i="219" s="1"/>
  <c r="Y45" i="192"/>
  <c r="X9" i="192"/>
  <c r="AB40" i="228"/>
  <c r="AB41" i="228"/>
  <c r="Y33" i="228"/>
  <c r="X39" i="228"/>
  <c r="AD38" i="228"/>
  <c r="AC39" i="228"/>
  <c r="W40" i="228"/>
  <c r="AM33" i="228"/>
  <c r="Z18" i="75" l="1"/>
  <c r="AQ4" i="75"/>
  <c r="AR4" i="75" s="1"/>
  <c r="AS4" i="75" s="1"/>
  <c r="AT4" i="75" s="1"/>
  <c r="AU4" i="75" s="1"/>
  <c r="AQ4" i="178"/>
  <c r="AR4" i="178" s="1"/>
  <c r="AS4" i="178" s="1"/>
  <c r="AT4" i="178" s="1"/>
  <c r="AU4" i="178" s="1"/>
  <c r="Z14" i="178"/>
  <c r="U4" i="230"/>
  <c r="Y37" i="219"/>
  <c r="Y8" i="219" s="1"/>
  <c r="Z45" i="192"/>
  <c r="Y9" i="192"/>
  <c r="AC40" i="228"/>
  <c r="AC41" i="228"/>
  <c r="AE38" i="228"/>
  <c r="AD39" i="228"/>
  <c r="X40" i="228"/>
  <c r="X41" i="228"/>
  <c r="Y39" i="228"/>
  <c r="AN33" i="228"/>
  <c r="V4" i="230" l="1"/>
  <c r="Z37" i="219"/>
  <c r="Z8" i="219" s="1"/>
  <c r="AA45" i="192"/>
  <c r="Z9" i="192"/>
  <c r="AD40" i="228"/>
  <c r="AD41" i="228"/>
  <c r="Z40" i="228"/>
  <c r="Y41" i="228"/>
  <c r="Y40" i="228"/>
  <c r="AF38" i="228"/>
  <c r="AE39" i="228"/>
  <c r="AO33" i="228"/>
  <c r="W4" i="230" l="1"/>
  <c r="AA37" i="219"/>
  <c r="AA8" i="219" s="1"/>
  <c r="AB45" i="192"/>
  <c r="AA9" i="192"/>
  <c r="AE40" i="228"/>
  <c r="AE41" i="228"/>
  <c r="AG38" i="228"/>
  <c r="AF39" i="228"/>
  <c r="AF41" i="228" s="1"/>
  <c r="AO39" i="228"/>
  <c r="AP33" i="228"/>
  <c r="X4" i="230" l="1"/>
  <c r="AB37" i="219"/>
  <c r="AB8" i="219" s="1"/>
  <c r="AC45" i="192"/>
  <c r="AB9" i="192"/>
  <c r="AH38" i="228"/>
  <c r="AG39" i="228"/>
  <c r="AF40" i="228"/>
  <c r="AQ33" i="228"/>
  <c r="AO41" i="228"/>
  <c r="Y4" i="230" l="1"/>
  <c r="AC37" i="219"/>
  <c r="AC8" i="219" s="1"/>
  <c r="AD45" i="192"/>
  <c r="AC9" i="192"/>
  <c r="AG40" i="228"/>
  <c r="AG41" i="228"/>
  <c r="AI38" i="228"/>
  <c r="AH39" i="228"/>
  <c r="AR33" i="228"/>
  <c r="Z4" i="230" l="1"/>
  <c r="AD37" i="219"/>
  <c r="AD8" i="219" s="1"/>
  <c r="AE45" i="192"/>
  <c r="AD9" i="192"/>
  <c r="AH40" i="228"/>
  <c r="AH41" i="228"/>
  <c r="AJ38" i="228"/>
  <c r="AI39" i="228"/>
  <c r="AS33" i="228"/>
  <c r="AA4" i="230" l="1"/>
  <c r="AE37" i="219"/>
  <c r="AE8" i="219" s="1"/>
  <c r="AF45" i="192"/>
  <c r="AE9" i="192"/>
  <c r="AI40" i="228"/>
  <c r="AI41" i="228"/>
  <c r="AK38" i="228"/>
  <c r="AJ39" i="228"/>
  <c r="AJ41" i="228" s="1"/>
  <c r="AT33" i="228"/>
  <c r="AB4" i="230" l="1"/>
  <c r="AF37" i="219"/>
  <c r="AF8" i="219" s="1"/>
  <c r="AG45" i="192"/>
  <c r="AF9" i="192"/>
  <c r="AL38" i="228"/>
  <c r="AK39" i="228"/>
  <c r="AJ40" i="228"/>
  <c r="AU33" i="228"/>
  <c r="AC4" i="230" l="1"/>
  <c r="AG37" i="219"/>
  <c r="AG8" i="219" s="1"/>
  <c r="AH45" i="192"/>
  <c r="AG9" i="192"/>
  <c r="AK40" i="228"/>
  <c r="AK41" i="228"/>
  <c r="AM38" i="228"/>
  <c r="AL39" i="228"/>
  <c r="AV11" i="228"/>
  <c r="AV33" i="228"/>
  <c r="AD4" i="230" l="1"/>
  <c r="AH37" i="219"/>
  <c r="AH8" i="219" s="1"/>
  <c r="AI45" i="192"/>
  <c r="AH9" i="192"/>
  <c r="AL41" i="228"/>
  <c r="AL40" i="228"/>
  <c r="AN38" i="228"/>
  <c r="AM39" i="228"/>
  <c r="AM41" i="228" s="1"/>
  <c r="AE4" i="230" l="1"/>
  <c r="AI37" i="219"/>
  <c r="AI8" i="219" s="1"/>
  <c r="AJ45" i="192"/>
  <c r="AI9" i="192"/>
  <c r="AP38" i="228"/>
  <c r="AN39" i="228"/>
  <c r="AM40" i="228"/>
  <c r="AF4" i="230" l="1"/>
  <c r="AJ37" i="219"/>
  <c r="AJ8" i="219" s="1"/>
  <c r="AK45" i="192"/>
  <c r="AJ9" i="192"/>
  <c r="AN40" i="228"/>
  <c r="AN41" i="228"/>
  <c r="AO40" i="228"/>
  <c r="AQ38" i="228"/>
  <c r="AP39" i="228"/>
  <c r="AG4" i="230" l="1"/>
  <c r="AK37" i="219"/>
  <c r="AK8" i="219" s="1"/>
  <c r="AL45" i="192"/>
  <c r="AK9" i="192"/>
  <c r="AP40" i="228"/>
  <c r="AP41" i="228"/>
  <c r="AR38" i="228"/>
  <c r="AQ39" i="228"/>
  <c r="AH4" i="230" l="1"/>
  <c r="AL37" i="219"/>
  <c r="AL8" i="219" s="1"/>
  <c r="AM45" i="192"/>
  <c r="AL9" i="192"/>
  <c r="AQ40" i="228"/>
  <c r="AQ41" i="228"/>
  <c r="AS38" i="228"/>
  <c r="AR39" i="228"/>
  <c r="AI4" i="230" l="1"/>
  <c r="AM37" i="219"/>
  <c r="AM8" i="219" s="1"/>
  <c r="AN45" i="192"/>
  <c r="AM9" i="192"/>
  <c r="AR40" i="228"/>
  <c r="AR41" i="228"/>
  <c r="AT38" i="228"/>
  <c r="AS39" i="228"/>
  <c r="AJ4" i="230" l="1"/>
  <c r="AN37" i="219"/>
  <c r="AN8" i="219" s="1"/>
  <c r="AP45" i="192"/>
  <c r="AN9" i="192"/>
  <c r="AS40" i="228"/>
  <c r="AS41" i="228"/>
  <c r="AU38" i="228"/>
  <c r="AT39" i="228"/>
  <c r="AK4" i="230" l="1"/>
  <c r="AO8" i="219"/>
  <c r="Y23" i="219" s="1"/>
  <c r="AQ45" i="192"/>
  <c r="AP9" i="192"/>
  <c r="AT40" i="228"/>
  <c r="AT41" i="228"/>
  <c r="AU39" i="228"/>
  <c r="AU41" i="228" s="1"/>
  <c r="AV38" i="228"/>
  <c r="AV39" i="228" s="1"/>
  <c r="AL4" i="230" l="1"/>
  <c r="AP37" i="219"/>
  <c r="AP8" i="219" s="1"/>
  <c r="Z23" i="219" s="1"/>
  <c r="AR45" i="192"/>
  <c r="AQ9" i="192"/>
  <c r="AU40" i="228"/>
  <c r="AM4" i="230" l="1"/>
  <c r="AQ37" i="219"/>
  <c r="AQ8" i="219" s="1"/>
  <c r="AS45" i="192"/>
  <c r="AR9" i="192"/>
  <c r="AV8" i="228"/>
  <c r="AN4" i="230" l="1"/>
  <c r="AR37" i="219"/>
  <c r="AR8" i="219" s="1"/>
  <c r="AT45" i="192"/>
  <c r="AS9" i="192"/>
  <c r="AV9" i="228"/>
  <c r="AO4" i="230" l="1"/>
  <c r="AS37" i="219"/>
  <c r="AS8" i="219" s="1"/>
  <c r="AU45" i="192"/>
  <c r="AT9" i="192"/>
  <c r="AP4" i="230" l="1"/>
  <c r="AT37" i="219"/>
  <c r="AT8" i="219" s="1"/>
  <c r="AU9" i="192"/>
  <c r="AV45" i="192"/>
  <c r="AV10" i="228"/>
  <c r="AQ4" i="230" l="1"/>
  <c r="AU37" i="219"/>
  <c r="AU8" i="219" s="1"/>
  <c r="AV7" i="228"/>
  <c r="AR4" i="230" l="1"/>
  <c r="AV8" i="219"/>
  <c r="AV37" i="219"/>
  <c r="AS4" i="230" l="1"/>
  <c r="AV6" i="228"/>
  <c r="AV12" i="228" s="1"/>
  <c r="AT4" i="230" l="1"/>
  <c r="AU4" i="230" l="1"/>
  <c r="K10" i="224" l="1"/>
  <c r="K7" i="224"/>
  <c r="K8" i="224"/>
  <c r="K9" i="224"/>
  <c r="C7" i="224"/>
  <c r="C8" i="224"/>
  <c r="C9" i="224"/>
  <c r="B7" i="224"/>
  <c r="B8" i="224"/>
  <c r="B9" i="224"/>
  <c r="A10" i="224"/>
  <c r="A7" i="224"/>
  <c r="A8" i="224"/>
  <c r="A9" i="224"/>
  <c r="A6" i="224"/>
  <c r="AP34" i="224"/>
  <c r="AQ34" i="224" s="1"/>
  <c r="AR34" i="224" s="1"/>
  <c r="AS34" i="224" s="1"/>
  <c r="AT34" i="224" s="1"/>
  <c r="AU34" i="224" s="1"/>
  <c r="L34" i="224"/>
  <c r="M34" i="224" s="1"/>
  <c r="N34" i="224" s="1"/>
  <c r="O34" i="224" s="1"/>
  <c r="P34" i="224" s="1"/>
  <c r="Q34" i="224" s="1"/>
  <c r="R34" i="224" s="1"/>
  <c r="S34" i="224" s="1"/>
  <c r="T34" i="224" s="1"/>
  <c r="U34" i="224" s="1"/>
  <c r="V34" i="224" s="1"/>
  <c r="W34" i="224" s="1"/>
  <c r="X34" i="224" s="1"/>
  <c r="Y34" i="224" s="1"/>
  <c r="Z34" i="224" s="1"/>
  <c r="AA34" i="224" s="1"/>
  <c r="AB34" i="224" s="1"/>
  <c r="AC34" i="224" s="1"/>
  <c r="AD34" i="224" s="1"/>
  <c r="AE34" i="224" s="1"/>
  <c r="AF34" i="224" s="1"/>
  <c r="AG34" i="224" s="1"/>
  <c r="AH34" i="224" s="1"/>
  <c r="AI34" i="224" s="1"/>
  <c r="AJ34" i="224" s="1"/>
  <c r="AK34" i="224" s="1"/>
  <c r="AL34" i="224" s="1"/>
  <c r="AM34" i="224" s="1"/>
  <c r="AN34" i="224" s="1"/>
  <c r="AP33" i="224"/>
  <c r="AQ33" i="224" s="1"/>
  <c r="AR33" i="224" s="1"/>
  <c r="AS33" i="224" s="1"/>
  <c r="AT33" i="224" s="1"/>
  <c r="AU33" i="224" s="1"/>
  <c r="L33" i="224"/>
  <c r="M33" i="224" s="1"/>
  <c r="N33" i="224" s="1"/>
  <c r="O33" i="224" s="1"/>
  <c r="P33" i="224" s="1"/>
  <c r="Q33" i="224" s="1"/>
  <c r="R33" i="224" s="1"/>
  <c r="S33" i="224" s="1"/>
  <c r="T33" i="224" s="1"/>
  <c r="U33" i="224" s="1"/>
  <c r="V33" i="224" s="1"/>
  <c r="W33" i="224" s="1"/>
  <c r="X33" i="224" s="1"/>
  <c r="Y33" i="224" s="1"/>
  <c r="Z33" i="224" s="1"/>
  <c r="AA33" i="224" s="1"/>
  <c r="AB33" i="224" s="1"/>
  <c r="AC33" i="224" s="1"/>
  <c r="AD33" i="224" s="1"/>
  <c r="AE33" i="224" s="1"/>
  <c r="AF33" i="224" s="1"/>
  <c r="AG33" i="224" s="1"/>
  <c r="AH33" i="224" s="1"/>
  <c r="AI33" i="224" s="1"/>
  <c r="AJ33" i="224" s="1"/>
  <c r="AK33" i="224" s="1"/>
  <c r="AL33" i="224" s="1"/>
  <c r="AM33" i="224" s="1"/>
  <c r="AN33" i="224" s="1"/>
  <c r="AP32" i="224"/>
  <c r="AQ32" i="224" s="1"/>
  <c r="AR32" i="224" s="1"/>
  <c r="AS32" i="224" s="1"/>
  <c r="AT32" i="224" s="1"/>
  <c r="AU32" i="224" s="1"/>
  <c r="L32" i="224"/>
  <c r="M32" i="224" s="1"/>
  <c r="N32" i="224" s="1"/>
  <c r="AP31" i="224"/>
  <c r="AQ31" i="224" s="1"/>
  <c r="AR31" i="224" s="1"/>
  <c r="AS31" i="224" s="1"/>
  <c r="AT31" i="224" s="1"/>
  <c r="AU31" i="224" s="1"/>
  <c r="D32" i="224"/>
  <c r="D33" i="224"/>
  <c r="D34" i="224"/>
  <c r="D31" i="224"/>
  <c r="D42" i="224"/>
  <c r="AU35" i="224" l="1"/>
  <c r="AO35" i="224"/>
  <c r="AP35" i="224"/>
  <c r="O32" i="224"/>
  <c r="N35" i="224"/>
  <c r="AT35" i="224"/>
  <c r="AU36" i="224" s="1"/>
  <c r="AR35" i="224"/>
  <c r="AS35" i="224"/>
  <c r="AQ35" i="224"/>
  <c r="M35" i="224"/>
  <c r="AT36" i="224" l="1"/>
  <c r="AP36" i="224"/>
  <c r="AS36" i="224"/>
  <c r="AR36" i="224"/>
  <c r="AQ36" i="224"/>
  <c r="N36" i="224"/>
  <c r="P32" i="224"/>
  <c r="O35" i="224"/>
  <c r="O36" i="224" l="1"/>
  <c r="Q32" i="224"/>
  <c r="P35" i="224"/>
  <c r="R32" i="224" l="1"/>
  <c r="Q35" i="224"/>
  <c r="Q36" i="224" s="1"/>
  <c r="P36" i="224"/>
  <c r="S32" i="224" l="1"/>
  <c r="R35" i="224"/>
  <c r="R36" i="224" s="1"/>
  <c r="T32" i="224" l="1"/>
  <c r="S35" i="224"/>
  <c r="S36" i="224" l="1"/>
  <c r="U32" i="224"/>
  <c r="T35" i="224"/>
  <c r="T36" i="224" s="1"/>
  <c r="V32" i="224" l="1"/>
  <c r="U35" i="224"/>
  <c r="W32" i="224" l="1"/>
  <c r="V35" i="224"/>
  <c r="V36" i="224"/>
  <c r="U36" i="224"/>
  <c r="X32" i="224" l="1"/>
  <c r="W35" i="224"/>
  <c r="W36" i="224" s="1"/>
  <c r="Y32" i="224" l="1"/>
  <c r="X35" i="224"/>
  <c r="X36" i="224" s="1"/>
  <c r="Z32" i="224" l="1"/>
  <c r="Y35" i="224"/>
  <c r="AA32" i="224" l="1"/>
  <c r="Z35" i="224"/>
  <c r="Y36" i="224"/>
  <c r="AB32" i="224" l="1"/>
  <c r="AA35" i="224"/>
  <c r="Z36" i="224"/>
  <c r="AC32" i="224" l="1"/>
  <c r="AB35" i="224"/>
  <c r="AA36" i="224"/>
  <c r="AD32" i="224" l="1"/>
  <c r="AC35" i="224"/>
  <c r="AB36" i="224"/>
  <c r="AE32" i="224" l="1"/>
  <c r="AD35" i="224"/>
  <c r="AC36" i="224"/>
  <c r="AF32" i="224" l="1"/>
  <c r="AE35" i="224"/>
  <c r="AD36" i="224"/>
  <c r="AG32" i="224" l="1"/>
  <c r="AF35" i="224"/>
  <c r="AE36" i="224"/>
  <c r="AH32" i="224" l="1"/>
  <c r="AG35" i="224"/>
  <c r="AF36" i="224"/>
  <c r="AI32" i="224" l="1"/>
  <c r="AH35" i="224"/>
  <c r="AG36" i="224"/>
  <c r="AJ32" i="224" l="1"/>
  <c r="AI35" i="224"/>
  <c r="AH36" i="224"/>
  <c r="AK32" i="224" l="1"/>
  <c r="AJ35" i="224"/>
  <c r="AI36" i="224"/>
  <c r="AL32" i="224" l="1"/>
  <c r="AK35" i="224"/>
  <c r="AJ36" i="224"/>
  <c r="AM32" i="224" l="1"/>
  <c r="AL35" i="224"/>
  <c r="AL36" i="224" s="1"/>
  <c r="AK36" i="224"/>
  <c r="AN32" i="224" l="1"/>
  <c r="AN35" i="224" s="1"/>
  <c r="AM35" i="224"/>
  <c r="AM36" i="224"/>
  <c r="AN36" i="224" l="1"/>
  <c r="AO36" i="224"/>
  <c r="E4" i="48" l="1"/>
  <c r="D8" i="48"/>
  <c r="E8" i="48"/>
  <c r="AJ24" i="193"/>
  <c r="AK24" i="193"/>
  <c r="AL24" i="193"/>
  <c r="AM24" i="193"/>
  <c r="AM25" i="193" s="1"/>
  <c r="AN24" i="193"/>
  <c r="AO24" i="193"/>
  <c r="AP24" i="193"/>
  <c r="AQ24" i="193"/>
  <c r="AR25" i="193" s="1"/>
  <c r="AR24" i="193"/>
  <c r="AS25" i="193" s="1"/>
  <c r="AS24" i="193"/>
  <c r="AT24" i="193"/>
  <c r="AU24" i="193"/>
  <c r="AO25" i="193" l="1"/>
  <c r="AU25" i="193"/>
  <c r="AN25" i="193"/>
  <c r="AP25" i="193"/>
  <c r="AQ25" i="193"/>
  <c r="AK25" i="193"/>
  <c r="AT25" i="193"/>
  <c r="AL25" i="193"/>
  <c r="L5" i="179"/>
  <c r="M5" i="179"/>
  <c r="M8" i="179" s="1"/>
  <c r="M10" i="179" s="1"/>
  <c r="N5" i="179"/>
  <c r="O5" i="179"/>
  <c r="O8" i="179" s="1"/>
  <c r="O10" i="179" s="1"/>
  <c r="P5" i="179"/>
  <c r="P8" i="179" s="1"/>
  <c r="P10" i="179" s="1"/>
  <c r="Q5" i="179"/>
  <c r="R5" i="179"/>
  <c r="S5" i="179"/>
  <c r="T5" i="179"/>
  <c r="U5" i="179"/>
  <c r="U8" i="179" s="1"/>
  <c r="U10" i="179" s="1"/>
  <c r="V5" i="179"/>
  <c r="V8" i="179" s="1"/>
  <c r="W5" i="179"/>
  <c r="W8" i="179" s="1"/>
  <c r="W10" i="179" s="1"/>
  <c r="X5" i="179"/>
  <c r="Y5" i="179"/>
  <c r="Y8" i="179" s="1"/>
  <c r="Z5" i="179"/>
  <c r="AA5" i="179"/>
  <c r="AA8" i="179" s="1"/>
  <c r="AA10" i="179" s="1"/>
  <c r="AB5" i="179"/>
  <c r="AB8" i="179" s="1"/>
  <c r="AB10" i="179" s="1"/>
  <c r="AC5" i="179"/>
  <c r="AD5" i="179"/>
  <c r="AE5" i="179"/>
  <c r="AF5" i="179"/>
  <c r="AG5" i="179"/>
  <c r="AG8" i="179" s="1"/>
  <c r="AG10" i="179" s="1"/>
  <c r="AH5" i="179"/>
  <c r="AH8" i="179" s="1"/>
  <c r="AI5" i="179"/>
  <c r="AI8" i="179" s="1"/>
  <c r="AI10" i="179" s="1"/>
  <c r="AJ5" i="179"/>
  <c r="AK5" i="179"/>
  <c r="AK8" i="179" s="1"/>
  <c r="AK10" i="179" s="1"/>
  <c r="AL5" i="179"/>
  <c r="AM5" i="179"/>
  <c r="AM8" i="179" s="1"/>
  <c r="AM10" i="179" s="1"/>
  <c r="AN5" i="179"/>
  <c r="AN8" i="179" s="1"/>
  <c r="AN10" i="179" s="1"/>
  <c r="AO5" i="179"/>
  <c r="AP5" i="179"/>
  <c r="AQ5" i="179"/>
  <c r="AR5" i="179"/>
  <c r="AS5" i="179"/>
  <c r="AS8" i="179" s="1"/>
  <c r="AS10" i="179" s="1"/>
  <c r="AT5" i="179"/>
  <c r="AT8" i="179" s="1"/>
  <c r="AU5" i="179"/>
  <c r="AU8" i="179" s="1"/>
  <c r="AU10" i="179" s="1"/>
  <c r="L6" i="179"/>
  <c r="M6" i="179"/>
  <c r="N6" i="179"/>
  <c r="O6" i="179"/>
  <c r="P6" i="179"/>
  <c r="Q6" i="179"/>
  <c r="R6" i="179"/>
  <c r="S6" i="179"/>
  <c r="T6" i="179"/>
  <c r="T8" i="179" s="1"/>
  <c r="U6" i="179"/>
  <c r="V6" i="179"/>
  <c r="W6" i="179"/>
  <c r="X6" i="179"/>
  <c r="Y6" i="179"/>
  <c r="Z6" i="179"/>
  <c r="AA6" i="179"/>
  <c r="AB6" i="179"/>
  <c r="AC6" i="179"/>
  <c r="AD6" i="179"/>
  <c r="AE6" i="179"/>
  <c r="AF6" i="179"/>
  <c r="AG6" i="179"/>
  <c r="AH6" i="179"/>
  <c r="AI6" i="179"/>
  <c r="AJ6" i="179"/>
  <c r="AK6" i="179"/>
  <c r="AL6" i="179"/>
  <c r="AM6" i="179"/>
  <c r="AN6" i="179"/>
  <c r="AO6" i="179"/>
  <c r="AP6" i="179"/>
  <c r="AQ6" i="179"/>
  <c r="AR6" i="179"/>
  <c r="AS6" i="179"/>
  <c r="AT6" i="179"/>
  <c r="AU6" i="179"/>
  <c r="L7" i="179"/>
  <c r="M7" i="179"/>
  <c r="N7" i="179"/>
  <c r="O7" i="179"/>
  <c r="P7" i="179"/>
  <c r="Q7" i="179"/>
  <c r="R7" i="179"/>
  <c r="S7" i="179"/>
  <c r="T7" i="179"/>
  <c r="U7" i="179"/>
  <c r="V7" i="179"/>
  <c r="W7" i="179"/>
  <c r="X7" i="179"/>
  <c r="Y7" i="179"/>
  <c r="Z7" i="179"/>
  <c r="AA7" i="179"/>
  <c r="AB7" i="179"/>
  <c r="AC7" i="179"/>
  <c r="AD7" i="179"/>
  <c r="AE7" i="179"/>
  <c r="AF7" i="179"/>
  <c r="AF8" i="179" s="1"/>
  <c r="AG7" i="179"/>
  <c r="AH7" i="179"/>
  <c r="AI7" i="179"/>
  <c r="AJ7" i="179"/>
  <c r="AK7" i="179"/>
  <c r="AL7" i="179"/>
  <c r="AM7" i="179"/>
  <c r="AN7" i="179"/>
  <c r="AO7" i="179"/>
  <c r="AP7" i="179"/>
  <c r="AQ7" i="179"/>
  <c r="AR7" i="179"/>
  <c r="AR8" i="179" s="1"/>
  <c r="AS7" i="179"/>
  <c r="AT7" i="179"/>
  <c r="AU7" i="179"/>
  <c r="N8" i="179"/>
  <c r="Q8" i="179"/>
  <c r="Q10" i="179" s="1"/>
  <c r="R8" i="179"/>
  <c r="R10" i="179" s="1"/>
  <c r="S8" i="179"/>
  <c r="S10" i="179" s="1"/>
  <c r="X8" i="179"/>
  <c r="Z8" i="179"/>
  <c r="Z10" i="179" s="1"/>
  <c r="AC8" i="179"/>
  <c r="AC10" i="179" s="1"/>
  <c r="AD8" i="179"/>
  <c r="AD10" i="179" s="1"/>
  <c r="AE8" i="179"/>
  <c r="AE10" i="179" s="1"/>
  <c r="AJ8" i="179"/>
  <c r="AL8" i="179"/>
  <c r="AO8" i="179"/>
  <c r="AO10" i="179" s="1"/>
  <c r="AP8" i="179"/>
  <c r="AP10" i="179" s="1"/>
  <c r="AQ8" i="179"/>
  <c r="AQ10" i="179" s="1"/>
  <c r="X10" i="179"/>
  <c r="G4" i="179"/>
  <c r="H4" i="179" s="1"/>
  <c r="I4" i="179" s="1"/>
  <c r="J4" i="179" s="1"/>
  <c r="K4" i="179" s="1"/>
  <c r="L4" i="179" s="1"/>
  <c r="M4" i="179" s="1"/>
  <c r="N4" i="179" s="1"/>
  <c r="O4" i="179" s="1"/>
  <c r="P4" i="179" s="1"/>
  <c r="Q4" i="179" s="1"/>
  <c r="R4" i="179" s="1"/>
  <c r="S4" i="179" s="1"/>
  <c r="T4" i="179" s="1"/>
  <c r="U4" i="179" s="1"/>
  <c r="V4" i="179" s="1"/>
  <c r="W4" i="179" s="1"/>
  <c r="X4" i="179" s="1"/>
  <c r="Y4" i="179" s="1"/>
  <c r="Z4" i="179" s="1"/>
  <c r="AA4" i="179" s="1"/>
  <c r="AB4" i="179" s="1"/>
  <c r="AC4" i="179" s="1"/>
  <c r="AD4" i="179" s="1"/>
  <c r="AE4" i="179" s="1"/>
  <c r="AF4" i="179" s="1"/>
  <c r="AG4" i="179" s="1"/>
  <c r="AH4" i="179" s="1"/>
  <c r="AI4" i="179" s="1"/>
  <c r="AJ4" i="179" s="1"/>
  <c r="AK4" i="179" s="1"/>
  <c r="AL4" i="179" s="1"/>
  <c r="AM4" i="179" s="1"/>
  <c r="AN4" i="179" s="1"/>
  <c r="AO4" i="179" s="1"/>
  <c r="AP4" i="179" s="1"/>
  <c r="AQ4" i="179" s="1"/>
  <c r="AR4" i="179" s="1"/>
  <c r="AS4" i="179" s="1"/>
  <c r="AT4" i="179" s="1"/>
  <c r="AU4" i="179" s="1"/>
  <c r="T6" i="139"/>
  <c r="W6" i="139"/>
  <c r="AI6" i="139"/>
  <c r="AU6" i="139"/>
  <c r="U15" i="139" s="1"/>
  <c r="U5" i="139"/>
  <c r="AG5" i="139"/>
  <c r="AS5" i="139"/>
  <c r="S14" i="139" s="1"/>
  <c r="BE5" i="139"/>
  <c r="M28" i="227"/>
  <c r="M9" i="210" s="1"/>
  <c r="G9" i="76" s="1"/>
  <c r="N28" i="227"/>
  <c r="O28" i="227"/>
  <c r="O9" i="210" s="1"/>
  <c r="P28" i="227"/>
  <c r="Q28" i="227"/>
  <c r="Q6" i="139" s="1"/>
  <c r="R28" i="227"/>
  <c r="R6" i="139" s="1"/>
  <c r="S28" i="227"/>
  <c r="S6" i="139" s="1"/>
  <c r="T28" i="227"/>
  <c r="T9" i="210" s="1"/>
  <c r="U28" i="227"/>
  <c r="U9" i="210" s="1"/>
  <c r="V28" i="227"/>
  <c r="V9" i="210" s="1"/>
  <c r="W28" i="227"/>
  <c r="W9" i="210" s="1"/>
  <c r="X28" i="227"/>
  <c r="Y28" i="227"/>
  <c r="Y9" i="210" s="1"/>
  <c r="Z28" i="227"/>
  <c r="Z9" i="210" s="1"/>
  <c r="AA28" i="227"/>
  <c r="AA9" i="210" s="1"/>
  <c r="AB28" i="227"/>
  <c r="AC28" i="227"/>
  <c r="AD28" i="227"/>
  <c r="AD6" i="139" s="1"/>
  <c r="AE28" i="227"/>
  <c r="AE6" i="139" s="1"/>
  <c r="AF28" i="227"/>
  <c r="AF9" i="210" s="1"/>
  <c r="AG28" i="227"/>
  <c r="AG9" i="210" s="1"/>
  <c r="AH28" i="227"/>
  <c r="AH9" i="210" s="1"/>
  <c r="AI28" i="227"/>
  <c r="AI9" i="210" s="1"/>
  <c r="AJ28" i="227"/>
  <c r="AK28" i="227"/>
  <c r="AK9" i="210" s="1"/>
  <c r="AL28" i="227"/>
  <c r="AM28" i="227"/>
  <c r="AM9" i="210" s="1"/>
  <c r="AN28" i="227"/>
  <c r="AO28" i="227"/>
  <c r="AO6" i="139" s="1"/>
  <c r="O15" i="139" s="1"/>
  <c r="AP28" i="227"/>
  <c r="AP9" i="210" s="1"/>
  <c r="AQ28" i="227"/>
  <c r="AQ6" i="139" s="1"/>
  <c r="Q15" i="139" s="1"/>
  <c r="AR28" i="227"/>
  <c r="AR9" i="210" s="1"/>
  <c r="AS28" i="227"/>
  <c r="AS9" i="210" s="1"/>
  <c r="AT28" i="227"/>
  <c r="AT9" i="210" s="1"/>
  <c r="AU28" i="227"/>
  <c r="AU9" i="210" s="1"/>
  <c r="V29" i="227"/>
  <c r="Z29" i="227"/>
  <c r="AH29" i="227"/>
  <c r="L28" i="227"/>
  <c r="L9" i="210" s="1"/>
  <c r="F9" i="76" s="1"/>
  <c r="K28" i="227"/>
  <c r="AC30" i="227" s="1"/>
  <c r="C28" i="227"/>
  <c r="D27" i="227"/>
  <c r="D26" i="227"/>
  <c r="D25" i="227"/>
  <c r="D24" i="227"/>
  <c r="D23" i="227"/>
  <c r="D22" i="227"/>
  <c r="D21" i="227"/>
  <c r="D20" i="227"/>
  <c r="D19" i="227"/>
  <c r="D18" i="227"/>
  <c r="D17" i="227"/>
  <c r="D16" i="227"/>
  <c r="D15" i="227"/>
  <c r="D14" i="227"/>
  <c r="D13" i="227"/>
  <c r="D12" i="227"/>
  <c r="D11" i="227"/>
  <c r="D10" i="227"/>
  <c r="D9" i="227"/>
  <c r="D8" i="227"/>
  <c r="D7" i="227"/>
  <c r="D6" i="227"/>
  <c r="D5" i="227"/>
  <c r="F4" i="227"/>
  <c r="G4" i="227" s="1"/>
  <c r="H4" i="227" s="1"/>
  <c r="I4" i="227" s="1"/>
  <c r="J4" i="227" s="1"/>
  <c r="K4" i="227" s="1"/>
  <c r="L4" i="227" s="1"/>
  <c r="M4" i="227" s="1"/>
  <c r="N4" i="227" s="1"/>
  <c r="O4" i="227" s="1"/>
  <c r="P4" i="227" s="1"/>
  <c r="Q4" i="227" s="1"/>
  <c r="R4" i="227" s="1"/>
  <c r="S4" i="227" s="1"/>
  <c r="T4" i="227" s="1"/>
  <c r="U4" i="227" s="1"/>
  <c r="V4" i="227" s="1"/>
  <c r="W4" i="227" s="1"/>
  <c r="X4" i="227" s="1"/>
  <c r="Y4" i="227" s="1"/>
  <c r="Z4" i="227" s="1"/>
  <c r="AA4" i="227" s="1"/>
  <c r="AB4" i="227" s="1"/>
  <c r="AC4" i="227" s="1"/>
  <c r="AD4" i="227" s="1"/>
  <c r="AE4" i="227" s="1"/>
  <c r="AF4" i="227" s="1"/>
  <c r="AG4" i="227" s="1"/>
  <c r="AH4" i="227" s="1"/>
  <c r="AI4" i="227" s="1"/>
  <c r="AJ4" i="227" s="1"/>
  <c r="AK4" i="227" s="1"/>
  <c r="AL4" i="227" s="1"/>
  <c r="AM4" i="227" s="1"/>
  <c r="AN4" i="227" s="1"/>
  <c r="AO4" i="227" s="1"/>
  <c r="AP4" i="227" s="1"/>
  <c r="AQ4" i="227" s="1"/>
  <c r="AR4" i="227" s="1"/>
  <c r="AS4" i="227" s="1"/>
  <c r="AT4" i="227" s="1"/>
  <c r="AU4" i="227" s="1"/>
  <c r="M103" i="225"/>
  <c r="M8" i="210" s="1"/>
  <c r="G8" i="76" s="1"/>
  <c r="N103" i="225"/>
  <c r="N8" i="210" s="1"/>
  <c r="H8" i="76" s="1"/>
  <c r="O103" i="225"/>
  <c r="O5" i="139" s="1"/>
  <c r="P103" i="225"/>
  <c r="P8" i="210" s="1"/>
  <c r="Q103" i="225"/>
  <c r="Q8" i="210" s="1"/>
  <c r="R103" i="225"/>
  <c r="R8" i="210" s="1"/>
  <c r="S103" i="225"/>
  <c r="S8" i="210" s="1"/>
  <c r="T103" i="225"/>
  <c r="T5" i="139" s="1"/>
  <c r="T7" i="139" s="1"/>
  <c r="T6" i="36" s="1"/>
  <c r="U103" i="225"/>
  <c r="U8" i="210" s="1"/>
  <c r="V103" i="225"/>
  <c r="V8" i="210" s="1"/>
  <c r="W103" i="225"/>
  <c r="W5" i="139" s="1"/>
  <c r="W7" i="139" s="1"/>
  <c r="W6" i="36" s="1"/>
  <c r="X103" i="225"/>
  <c r="X5" i="139" s="1"/>
  <c r="Y103" i="225"/>
  <c r="Y8" i="210" s="1"/>
  <c r="Z103" i="225"/>
  <c r="Z8" i="210" s="1"/>
  <c r="AA103" i="225"/>
  <c r="AA5" i="139" s="1"/>
  <c r="AB103" i="225"/>
  <c r="AB8" i="210" s="1"/>
  <c r="AC103" i="225"/>
  <c r="AC8" i="210" s="1"/>
  <c r="AD103" i="225"/>
  <c r="AD8" i="210" s="1"/>
  <c r="AE103" i="225"/>
  <c r="AE8" i="210" s="1"/>
  <c r="AF103" i="225"/>
  <c r="AF5" i="139" s="1"/>
  <c r="AG103" i="225"/>
  <c r="AG8" i="210" s="1"/>
  <c r="AH103" i="225"/>
  <c r="AH8" i="210" s="1"/>
  <c r="AI103" i="225"/>
  <c r="AJ103" i="225"/>
  <c r="AJ5" i="139" s="1"/>
  <c r="AK103" i="225"/>
  <c r="AK8" i="210" s="1"/>
  <c r="AL103" i="225"/>
  <c r="AL8" i="210" s="1"/>
  <c r="AM103" i="225"/>
  <c r="AM5" i="139" s="1"/>
  <c r="M14" i="139" s="1"/>
  <c r="AN103" i="225"/>
  <c r="AN8" i="210" s="1"/>
  <c r="AO103" i="225"/>
  <c r="AO8" i="210" s="1"/>
  <c r="AP103" i="225"/>
  <c r="AP8" i="210" s="1"/>
  <c r="AQ103" i="225"/>
  <c r="AQ8" i="210" s="1"/>
  <c r="AR103" i="225"/>
  <c r="AR5" i="139" s="1"/>
  <c r="R14" i="139" s="1"/>
  <c r="AS103" i="225"/>
  <c r="AS8" i="210" s="1"/>
  <c r="AT103" i="225"/>
  <c r="AT8" i="210" s="1"/>
  <c r="AU103" i="225"/>
  <c r="AV103" i="225"/>
  <c r="AV5" i="139" s="1"/>
  <c r="AW103" i="225"/>
  <c r="AW8" i="210" s="1"/>
  <c r="AW21" i="210" s="1"/>
  <c r="AX103" i="225"/>
  <c r="AX8" i="210" s="1"/>
  <c r="AX21" i="210" s="1"/>
  <c r="AY103" i="225"/>
  <c r="AY5" i="139" s="1"/>
  <c r="AZ103" i="225"/>
  <c r="AZ8" i="210" s="1"/>
  <c r="AZ21" i="210" s="1"/>
  <c r="BA103" i="225"/>
  <c r="BA8" i="210" s="1"/>
  <c r="BA21" i="210" s="1"/>
  <c r="BB103" i="225"/>
  <c r="BB8" i="210" s="1"/>
  <c r="BB21" i="210" s="1"/>
  <c r="BC103" i="225"/>
  <c r="BC8" i="210" s="1"/>
  <c r="BC21" i="210" s="1"/>
  <c r="BD103" i="225"/>
  <c r="BD5" i="139" s="1"/>
  <c r="BE103" i="225"/>
  <c r="BE8" i="210" s="1"/>
  <c r="BE21" i="210" s="1"/>
  <c r="BF103" i="225"/>
  <c r="BF8" i="210" s="1"/>
  <c r="BF21" i="210" s="1"/>
  <c r="BG103" i="225"/>
  <c r="BH103" i="225"/>
  <c r="BH5" i="139" s="1"/>
  <c r="BI103" i="225"/>
  <c r="BI8" i="210" s="1"/>
  <c r="BI21" i="210" s="1"/>
  <c r="BJ103" i="225"/>
  <c r="BJ8" i="210" s="1"/>
  <c r="BJ21" i="210" s="1"/>
  <c r="BJ6" i="10" s="1"/>
  <c r="BJ9" i="10" s="1"/>
  <c r="BJ42" i="10" s="1"/>
  <c r="N104" i="225"/>
  <c r="Q104" i="225"/>
  <c r="R104" i="225"/>
  <c r="S104" i="225"/>
  <c r="U104" i="225"/>
  <c r="Z104" i="225"/>
  <c r="AC104" i="225"/>
  <c r="AE104" i="225"/>
  <c r="AG104" i="225"/>
  <c r="AP104" i="225"/>
  <c r="AQ104" i="225"/>
  <c r="AX104" i="225"/>
  <c r="BA104" i="225"/>
  <c r="BE104" i="225"/>
  <c r="D5" i="225"/>
  <c r="D6" i="225"/>
  <c r="D7" i="225"/>
  <c r="D8" i="225"/>
  <c r="D9" i="225"/>
  <c r="D10" i="225"/>
  <c r="D11" i="225"/>
  <c r="D12" i="225"/>
  <c r="D13" i="225"/>
  <c r="D14" i="225"/>
  <c r="D15" i="225"/>
  <c r="D16" i="225"/>
  <c r="D17" i="225"/>
  <c r="D18" i="225"/>
  <c r="D19" i="225"/>
  <c r="D20" i="225"/>
  <c r="D21" i="225"/>
  <c r="D22" i="225"/>
  <c r="D23" i="225"/>
  <c r="D24" i="225"/>
  <c r="D25" i="225"/>
  <c r="D26" i="225"/>
  <c r="D27" i="225"/>
  <c r="D28" i="225"/>
  <c r="D29" i="225"/>
  <c r="D30" i="225"/>
  <c r="D31" i="225"/>
  <c r="D32" i="225"/>
  <c r="D33" i="225"/>
  <c r="D34" i="225"/>
  <c r="D35" i="225"/>
  <c r="D36" i="225"/>
  <c r="D37" i="225"/>
  <c r="D38" i="225"/>
  <c r="D39" i="225"/>
  <c r="D40" i="225"/>
  <c r="D41" i="225"/>
  <c r="D42" i="225"/>
  <c r="D43" i="225"/>
  <c r="D44" i="225"/>
  <c r="D45" i="225"/>
  <c r="D46" i="225"/>
  <c r="D47" i="225"/>
  <c r="D48" i="225"/>
  <c r="D49" i="225"/>
  <c r="D50" i="225"/>
  <c r="D51" i="225"/>
  <c r="D52" i="225"/>
  <c r="D53" i="225"/>
  <c r="D54" i="225"/>
  <c r="D55" i="225"/>
  <c r="D56" i="225"/>
  <c r="D57" i="225"/>
  <c r="D58" i="225"/>
  <c r="D59" i="225"/>
  <c r="D60" i="225"/>
  <c r="D61" i="225"/>
  <c r="D62" i="225"/>
  <c r="D63" i="225"/>
  <c r="D64" i="225"/>
  <c r="D65" i="225"/>
  <c r="D66" i="225"/>
  <c r="D67" i="225"/>
  <c r="D68" i="225"/>
  <c r="D69" i="225"/>
  <c r="D70" i="225"/>
  <c r="D71" i="225"/>
  <c r="D72" i="225"/>
  <c r="D73" i="225"/>
  <c r="D74" i="225"/>
  <c r="D75" i="225"/>
  <c r="D76" i="225"/>
  <c r="D77" i="225"/>
  <c r="D78" i="225"/>
  <c r="D79" i="225"/>
  <c r="D80" i="225"/>
  <c r="D81" i="225"/>
  <c r="D82" i="225"/>
  <c r="D83" i="225"/>
  <c r="D84" i="225"/>
  <c r="D85" i="225"/>
  <c r="D86" i="225"/>
  <c r="D87" i="225"/>
  <c r="D88" i="225"/>
  <c r="D89" i="225"/>
  <c r="D90" i="225"/>
  <c r="D91" i="225"/>
  <c r="D92" i="225"/>
  <c r="D93" i="225"/>
  <c r="D94" i="225"/>
  <c r="D95" i="225"/>
  <c r="D96" i="225"/>
  <c r="D97" i="225"/>
  <c r="D98" i="225"/>
  <c r="D99" i="225"/>
  <c r="D100" i="225"/>
  <c r="D101" i="225"/>
  <c r="D102" i="225"/>
  <c r="BE7" i="139" l="1"/>
  <c r="AE14" i="139"/>
  <c r="AY7" i="139"/>
  <c r="Y14" i="139"/>
  <c r="BD7" i="139"/>
  <c r="AD14" i="139"/>
  <c r="BH7" i="139"/>
  <c r="AH14" i="139"/>
  <c r="AV7" i="139"/>
  <c r="V14" i="139"/>
  <c r="AA29" i="227"/>
  <c r="AN29" i="227"/>
  <c r="AN9" i="210"/>
  <c r="AB29" i="227"/>
  <c r="AB9" i="210"/>
  <c r="P29" i="227"/>
  <c r="P9" i="210"/>
  <c r="AT6" i="139"/>
  <c r="T15" i="139" s="1"/>
  <c r="AH6" i="139"/>
  <c r="V6" i="139"/>
  <c r="AS6" i="139"/>
  <c r="S15" i="139" s="1"/>
  <c r="AG6" i="139"/>
  <c r="AG7" i="139" s="1"/>
  <c r="AG6" i="36" s="1"/>
  <c r="AG12" i="36" s="1"/>
  <c r="U6" i="139"/>
  <c r="U7" i="139" s="1"/>
  <c r="AL29" i="227"/>
  <c r="AL9" i="210"/>
  <c r="N29" i="227"/>
  <c r="N9" i="210"/>
  <c r="H9" i="76" s="1"/>
  <c r="AR6" i="139"/>
  <c r="AF6" i="139"/>
  <c r="AD29" i="227"/>
  <c r="AC9" i="210"/>
  <c r="AF7" i="139"/>
  <c r="AF6" i="36" s="1"/>
  <c r="AF12" i="36" s="1"/>
  <c r="AL30" i="227"/>
  <c r="O29" i="227"/>
  <c r="AK30" i="227"/>
  <c r="M29" i="227"/>
  <c r="AK29" i="227"/>
  <c r="AJ9" i="210"/>
  <c r="Y29" i="227"/>
  <c r="X9" i="210"/>
  <c r="AP6" i="139"/>
  <c r="P15" i="139" s="1"/>
  <c r="AC6" i="139"/>
  <c r="Q29" i="227"/>
  <c r="Q9" i="210"/>
  <c r="AN6" i="139"/>
  <c r="N15" i="139" s="1"/>
  <c r="AB6" i="139"/>
  <c r="P6" i="139"/>
  <c r="Y30" i="227"/>
  <c r="K9" i="210"/>
  <c r="AM30" i="227"/>
  <c r="N30" i="227"/>
  <c r="AM6" i="139"/>
  <c r="M15" i="139" s="1"/>
  <c r="AA6" i="139"/>
  <c r="AA7" i="139" s="1"/>
  <c r="AA6" i="36" s="1"/>
  <c r="AA12" i="36" s="1"/>
  <c r="O6" i="139"/>
  <c r="O7" i="139" s="1"/>
  <c r="O6" i="36" s="1"/>
  <c r="AO29" i="227"/>
  <c r="AO9" i="210"/>
  <c r="O30" i="227"/>
  <c r="M30" i="227"/>
  <c r="AL6" i="139"/>
  <c r="L15" i="139" s="1"/>
  <c r="Z6" i="139"/>
  <c r="N6" i="139"/>
  <c r="AB30" i="227"/>
  <c r="AT29" i="227"/>
  <c r="AR29" i="227"/>
  <c r="AQ9" i="210"/>
  <c r="AF29" i="227"/>
  <c r="AE9" i="210"/>
  <c r="T29" i="227"/>
  <c r="S9" i="210"/>
  <c r="AK6" i="139"/>
  <c r="K15" i="139" s="1"/>
  <c r="Y6" i="139"/>
  <c r="M6" i="139"/>
  <c r="AJ7" i="139"/>
  <c r="AJ6" i="36" s="1"/>
  <c r="AJ12" i="36" s="1"/>
  <c r="X7" i="139"/>
  <c r="AM29" i="227"/>
  <c r="AD30" i="227"/>
  <c r="AD9" i="210"/>
  <c r="R29" i="227"/>
  <c r="R9" i="210"/>
  <c r="K6" i="139"/>
  <c r="AJ6" i="139"/>
  <c r="X6" i="139"/>
  <c r="L6" i="139"/>
  <c r="B31" i="227"/>
  <c r="C9" i="210"/>
  <c r="C9" i="76" s="1"/>
  <c r="C6" i="139"/>
  <c r="BE8" i="139"/>
  <c r="AE17" i="139" s="1"/>
  <c r="AT104" i="225"/>
  <c r="V104" i="225"/>
  <c r="BE6" i="10"/>
  <c r="BE9" i="10" s="1"/>
  <c r="BF22" i="210"/>
  <c r="AS104" i="225"/>
  <c r="BD104" i="225"/>
  <c r="BD8" i="210"/>
  <c r="BD21" i="210" s="1"/>
  <c r="AR104" i="225"/>
  <c r="AR8" i="210"/>
  <c r="AF104" i="225"/>
  <c r="AF8" i="210"/>
  <c r="T104" i="225"/>
  <c r="T8" i="210"/>
  <c r="BC5" i="139"/>
  <c r="AQ5" i="139"/>
  <c r="AE5" i="139"/>
  <c r="AE7" i="139" s="1"/>
  <c r="S5" i="139"/>
  <c r="S7" i="139" s="1"/>
  <c r="S6" i="36" s="1"/>
  <c r="AI104" i="225"/>
  <c r="AI8" i="210"/>
  <c r="BC6" i="10"/>
  <c r="BC9" i="10" s="1"/>
  <c r="BB5" i="139"/>
  <c r="AP5" i="139"/>
  <c r="P14" i="139" s="1"/>
  <c r="AD5" i="139"/>
  <c r="AD7" i="139" s="1"/>
  <c r="AD6" i="36" s="1"/>
  <c r="AD12" i="36" s="1"/>
  <c r="R5" i="139"/>
  <c r="R7" i="139" s="1"/>
  <c r="R6" i="36" s="1"/>
  <c r="BA5" i="139"/>
  <c r="AO5" i="139"/>
  <c r="AC5" i="139"/>
  <c r="Q5" i="139"/>
  <c r="Q7" i="139" s="1"/>
  <c r="Q6" i="36" s="1"/>
  <c r="AZ5" i="139"/>
  <c r="AN5" i="139"/>
  <c r="AB5" i="139"/>
  <c r="AB7" i="139" s="1"/>
  <c r="P5" i="139"/>
  <c r="P7" i="139" s="1"/>
  <c r="P6" i="36" s="1"/>
  <c r="BF6" i="10"/>
  <c r="BF9" i="10" s="1"/>
  <c r="BC22" i="210"/>
  <c r="BB6" i="10"/>
  <c r="BB9" i="10" s="1"/>
  <c r="AO104" i="225"/>
  <c r="BB22" i="210"/>
  <c r="BA6" i="10"/>
  <c r="BA9" i="10" s="1"/>
  <c r="BJ104" i="225"/>
  <c r="AL104" i="225"/>
  <c r="BA22" i="210"/>
  <c r="AZ6" i="10"/>
  <c r="AZ9" i="10" s="1"/>
  <c r="BF104" i="225"/>
  <c r="AH104" i="225"/>
  <c r="AY104" i="225"/>
  <c r="AY8" i="210"/>
  <c r="AY21" i="210" s="1"/>
  <c r="AY22" i="210" s="1"/>
  <c r="AM104" i="225"/>
  <c r="AM8" i="210"/>
  <c r="AA104" i="225"/>
  <c r="AA8" i="210"/>
  <c r="O104" i="225"/>
  <c r="O8" i="210"/>
  <c r="BJ5" i="139"/>
  <c r="AX5" i="139"/>
  <c r="AL5" i="139"/>
  <c r="L14" i="139" s="1"/>
  <c r="Z5" i="139"/>
  <c r="Z7" i="139" s="1"/>
  <c r="N5" i="139"/>
  <c r="AX6" i="10"/>
  <c r="AX9" i="10" s="1"/>
  <c r="BI5" i="139"/>
  <c r="AW5" i="139"/>
  <c r="AK5" i="139"/>
  <c r="K14" i="139" s="1"/>
  <c r="Y5" i="139"/>
  <c r="Y7" i="139" s="1"/>
  <c r="Y6" i="36" s="1"/>
  <c r="M5" i="139"/>
  <c r="AU104" i="225"/>
  <c r="AU8" i="210"/>
  <c r="BG104" i="225"/>
  <c r="BG8" i="210"/>
  <c r="BG21" i="210" s="1"/>
  <c r="BC104" i="225"/>
  <c r="BJ22" i="210"/>
  <c r="BI6" i="10"/>
  <c r="BI9" i="10" s="1"/>
  <c r="AX22" i="210"/>
  <c r="AW6" i="10"/>
  <c r="AW9" i="10" s="1"/>
  <c r="BB104" i="225"/>
  <c r="AD104" i="225"/>
  <c r="BI104" i="225"/>
  <c r="BH8" i="210"/>
  <c r="BH21" i="210" s="1"/>
  <c r="AW104" i="225"/>
  <c r="AV8" i="210"/>
  <c r="AV21" i="210" s="1"/>
  <c r="AK104" i="225"/>
  <c r="AJ8" i="210"/>
  <c r="Y104" i="225"/>
  <c r="X8" i="210"/>
  <c r="BG5" i="139"/>
  <c r="AU5" i="139"/>
  <c r="AI5" i="139"/>
  <c r="AI7" i="139" s="1"/>
  <c r="AI6" i="36" s="1"/>
  <c r="AI12" i="36" s="1"/>
  <c r="AJ13" i="36" s="1"/>
  <c r="W104" i="225"/>
  <c r="W8" i="210"/>
  <c r="BF5" i="139"/>
  <c r="AT5" i="139"/>
  <c r="AH5" i="139"/>
  <c r="V5" i="139"/>
  <c r="AT9" i="179"/>
  <c r="AT10" i="179"/>
  <c r="AU9" i="179"/>
  <c r="AH9" i="179"/>
  <c r="AI9" i="179"/>
  <c r="AH10" i="179"/>
  <c r="V9" i="179"/>
  <c r="W9" i="179"/>
  <c r="V10" i="179"/>
  <c r="AR10" i="179"/>
  <c r="AS9" i="179"/>
  <c r="AF10" i="179"/>
  <c r="AF9" i="179"/>
  <c r="AG9" i="179"/>
  <c r="T10" i="179"/>
  <c r="T9" i="179"/>
  <c r="U9" i="179"/>
  <c r="Y10" i="179"/>
  <c r="Y9" i="179"/>
  <c r="AJ9" i="179"/>
  <c r="AK9" i="179"/>
  <c r="AJ10" i="179"/>
  <c r="X9" i="179"/>
  <c r="Z9" i="179"/>
  <c r="AL9" i="179"/>
  <c r="N9" i="179"/>
  <c r="AL10" i="179"/>
  <c r="N10" i="179"/>
  <c r="S9" i="179"/>
  <c r="AE9" i="179"/>
  <c r="AP9" i="179"/>
  <c r="R9" i="179"/>
  <c r="AO9" i="179"/>
  <c r="AR9" i="179"/>
  <c r="AQ9" i="179"/>
  <c r="AD9" i="179"/>
  <c r="AC9" i="179"/>
  <c r="Q9" i="179"/>
  <c r="AN9" i="179"/>
  <c r="AB9" i="179"/>
  <c r="P9" i="179"/>
  <c r="AM9" i="179"/>
  <c r="AA9" i="179"/>
  <c r="O9" i="179"/>
  <c r="R30" i="227"/>
  <c r="AJ29" i="227"/>
  <c r="AN30" i="227"/>
  <c r="P30" i="227"/>
  <c r="AC29" i="227"/>
  <c r="AU29" i="227"/>
  <c r="AI29" i="227"/>
  <c r="W29" i="227"/>
  <c r="AQ29" i="227"/>
  <c r="AO30" i="227"/>
  <c r="X29" i="227"/>
  <c r="AS30" i="227"/>
  <c r="AG30" i="227"/>
  <c r="U30" i="227"/>
  <c r="AP30" i="227"/>
  <c r="Q30" i="227"/>
  <c r="AR30" i="227"/>
  <c r="AF30" i="227"/>
  <c r="T30" i="227"/>
  <c r="AA30" i="227"/>
  <c r="S29" i="227"/>
  <c r="Z30" i="227"/>
  <c r="AE29" i="227"/>
  <c r="AP29" i="227"/>
  <c r="AQ30" i="227"/>
  <c r="AE30" i="227"/>
  <c r="S30" i="227"/>
  <c r="AS29" i="227"/>
  <c r="AG29" i="227"/>
  <c r="U29" i="227"/>
  <c r="AJ30" i="227"/>
  <c r="X30" i="227"/>
  <c r="AU30" i="227"/>
  <c r="AI30" i="227"/>
  <c r="W30" i="227"/>
  <c r="AT30" i="227"/>
  <c r="AH30" i="227"/>
  <c r="V30" i="227"/>
  <c r="AV28" i="227"/>
  <c r="D28" i="227"/>
  <c r="K29" i="227"/>
  <c r="L29" i="227"/>
  <c r="K30" i="227"/>
  <c r="L30" i="227"/>
  <c r="AZ104" i="225"/>
  <c r="AN104" i="225"/>
  <c r="AB104" i="225"/>
  <c r="P104" i="225"/>
  <c r="BH104" i="225"/>
  <c r="AV104" i="225"/>
  <c r="AJ104" i="225"/>
  <c r="X104" i="225"/>
  <c r="U8" i="139" l="1"/>
  <c r="U6" i="36"/>
  <c r="AW7" i="139"/>
  <c r="W14" i="139"/>
  <c r="BG7" i="139"/>
  <c r="AG14" i="139"/>
  <c r="AR7" i="139"/>
  <c r="AR8" i="139" s="1"/>
  <c r="R17" i="139" s="1"/>
  <c r="R15" i="139"/>
  <c r="BD6" i="36"/>
  <c r="AD16" i="139"/>
  <c r="BC7" i="139"/>
  <c r="AC14" i="139"/>
  <c r="V16" i="139"/>
  <c r="AV6" i="36"/>
  <c r="AH16" i="139"/>
  <c r="BH6" i="36"/>
  <c r="BA7" i="139"/>
  <c r="AA14" i="139"/>
  <c r="X8" i="139"/>
  <c r="X6" i="36"/>
  <c r="AB8" i="139"/>
  <c r="AB6" i="36"/>
  <c r="AB12" i="36" s="1"/>
  <c r="AB13" i="36" s="1"/>
  <c r="AY6" i="36"/>
  <c r="Y16" i="139"/>
  <c r="BI7" i="139"/>
  <c r="AI14" i="139"/>
  <c r="AS7" i="139"/>
  <c r="AA8" i="139"/>
  <c r="Z6" i="36"/>
  <c r="Z12" i="36" s="1"/>
  <c r="AA13" i="36" s="1"/>
  <c r="AH7" i="139"/>
  <c r="AH6" i="36" s="1"/>
  <c r="AH12" i="36" s="1"/>
  <c r="AI13" i="36" s="1"/>
  <c r="AX7" i="139"/>
  <c r="X14" i="139"/>
  <c r="AN7" i="139"/>
  <c r="N14" i="139"/>
  <c r="AG13" i="36"/>
  <c r="AU7" i="139"/>
  <c r="U14" i="139"/>
  <c r="AZ7" i="139"/>
  <c r="Z14" i="139"/>
  <c r="BE6" i="36"/>
  <c r="AE16" i="139"/>
  <c r="AE13" i="36"/>
  <c r="AT7" i="139"/>
  <c r="AU8" i="139" s="1"/>
  <c r="U17" i="139" s="1"/>
  <c r="T14" i="139"/>
  <c r="BF7" i="139"/>
  <c r="AF14" i="139"/>
  <c r="AF8" i="139"/>
  <c r="AE6" i="36"/>
  <c r="AE12" i="36" s="1"/>
  <c r="AF13" i="36" s="1"/>
  <c r="AO7" i="139"/>
  <c r="O14" i="139"/>
  <c r="BB7" i="139"/>
  <c r="AB14" i="139"/>
  <c r="BJ7" i="139"/>
  <c r="AJ14" i="139"/>
  <c r="AC7" i="139"/>
  <c r="AC6" i="36" s="1"/>
  <c r="AC12" i="36" s="1"/>
  <c r="AQ7" i="139"/>
  <c r="Q14" i="139"/>
  <c r="P8" i="139"/>
  <c r="V7" i="139"/>
  <c r="V6" i="36" s="1"/>
  <c r="AM7" i="139"/>
  <c r="AI8" i="139"/>
  <c r="AG8" i="139"/>
  <c r="AO8" i="139"/>
  <c r="O17" i="139" s="1"/>
  <c r="M7" i="139"/>
  <c r="M6" i="36" s="1"/>
  <c r="BK9" i="210"/>
  <c r="E9" i="76"/>
  <c r="AP7" i="139"/>
  <c r="AJ8" i="139"/>
  <c r="N7" i="139"/>
  <c r="N6" i="36" s="1"/>
  <c r="D9" i="210"/>
  <c r="D9" i="76" s="1"/>
  <c r="D6" i="139"/>
  <c r="B9" i="210"/>
  <c r="B9" i="76" s="1"/>
  <c r="B6" i="139"/>
  <c r="BD6" i="10"/>
  <c r="BD9" i="10" s="1"/>
  <c r="BD42" i="10" s="1"/>
  <c r="BE22" i="210"/>
  <c r="Z8" i="139"/>
  <c r="R8" i="139"/>
  <c r="T8" i="139"/>
  <c r="AP8" i="139"/>
  <c r="P17" i="139" s="1"/>
  <c r="BC10" i="10"/>
  <c r="BB42" i="10"/>
  <c r="S8" i="139"/>
  <c r="AX10" i="10"/>
  <c r="AW42" i="10"/>
  <c r="AD8" i="139"/>
  <c r="BJ10" i="10"/>
  <c r="BI42" i="10"/>
  <c r="BD8" i="139"/>
  <c r="AD17" i="139" s="1"/>
  <c r="AY6" i="10"/>
  <c r="AY9" i="10" s="1"/>
  <c r="AZ22" i="210"/>
  <c r="AE8" i="139"/>
  <c r="BH22" i="210"/>
  <c r="BG6" i="10"/>
  <c r="BG9" i="10" s="1"/>
  <c r="O8" i="139"/>
  <c r="BG22" i="210"/>
  <c r="AQ8" i="139"/>
  <c r="Q17" i="139" s="1"/>
  <c r="BH8" i="139"/>
  <c r="AH17" i="139" s="1"/>
  <c r="AX42" i="10"/>
  <c r="AW22" i="210"/>
  <c r="AV6" i="10"/>
  <c r="AV9" i="10" s="1"/>
  <c r="BF42" i="10"/>
  <c r="BC8" i="139"/>
  <c r="AC17" i="139" s="1"/>
  <c r="AW8" i="139"/>
  <c r="W17" i="139" s="1"/>
  <c r="AV8" i="139"/>
  <c r="V17" i="139" s="1"/>
  <c r="AK7" i="139"/>
  <c r="BB10" i="10"/>
  <c r="BA42" i="10"/>
  <c r="Q8" i="139"/>
  <c r="BD10" i="10"/>
  <c r="BC42" i="10"/>
  <c r="BE10" i="10"/>
  <c r="BE42" i="10"/>
  <c r="BF10" i="10"/>
  <c r="AL7" i="139"/>
  <c r="BG8" i="139"/>
  <c r="AG17" i="139" s="1"/>
  <c r="BI22" i="210"/>
  <c r="BH6" i="10"/>
  <c r="BH9" i="10" s="1"/>
  <c r="BA10" i="10"/>
  <c r="AZ42" i="10"/>
  <c r="AC8" i="139"/>
  <c r="BD22" i="210"/>
  <c r="Y8" i="139"/>
  <c r="AN6" i="36" l="1"/>
  <c r="N16" i="139"/>
  <c r="BE12" i="36"/>
  <c r="AE20" i="36"/>
  <c r="BA6" i="36"/>
  <c r="AA16" i="139"/>
  <c r="AM8" i="139"/>
  <c r="M17" i="139" s="1"/>
  <c r="AL6" i="36"/>
  <c r="L16" i="139"/>
  <c r="AM6" i="36"/>
  <c r="M16" i="139"/>
  <c r="AZ6" i="36"/>
  <c r="Z16" i="139"/>
  <c r="AZ8" i="139"/>
  <c r="Z17" i="139" s="1"/>
  <c r="AS6" i="36"/>
  <c r="S16" i="139"/>
  <c r="AH20" i="36"/>
  <c r="BH12" i="36"/>
  <c r="AG16" i="139"/>
  <c r="BG6" i="36"/>
  <c r="AK6" i="36"/>
  <c r="K16" i="139"/>
  <c r="BJ6" i="36"/>
  <c r="AJ16" i="139"/>
  <c r="AX6" i="36"/>
  <c r="X16" i="139"/>
  <c r="AS8" i="139"/>
  <c r="S17" i="139" s="1"/>
  <c r="AH8" i="139"/>
  <c r="AH13" i="36"/>
  <c r="V20" i="36"/>
  <c r="AV12" i="36"/>
  <c r="W16" i="139"/>
  <c r="AW6" i="36"/>
  <c r="BB6" i="36"/>
  <c r="AB16" i="139"/>
  <c r="BB8" i="139"/>
  <c r="AB17" i="139" s="1"/>
  <c r="AP6" i="36"/>
  <c r="P16" i="139"/>
  <c r="U16" i="139"/>
  <c r="AU6" i="36"/>
  <c r="BI8" i="139"/>
  <c r="AI17" i="139" s="1"/>
  <c r="AI16" i="139"/>
  <c r="BI6" i="36"/>
  <c r="AY8" i="139"/>
  <c r="Y17" i="139" s="1"/>
  <c r="AX8" i="139"/>
  <c r="X17" i="139" s="1"/>
  <c r="BD12" i="36"/>
  <c r="AD20" i="36"/>
  <c r="AR6" i="36"/>
  <c r="R16" i="139"/>
  <c r="AO6" i="36"/>
  <c r="O16" i="139"/>
  <c r="BJ8" i="139"/>
  <c r="AJ17" i="139" s="1"/>
  <c r="BA8" i="139"/>
  <c r="AA17" i="139" s="1"/>
  <c r="AQ6" i="36"/>
  <c r="Q16" i="139"/>
  <c r="AY12" i="36"/>
  <c r="Y20" i="36"/>
  <c r="AT8" i="139"/>
  <c r="T17" i="139" s="1"/>
  <c r="T16" i="139"/>
  <c r="AT6" i="36"/>
  <c r="N8" i="139"/>
  <c r="AD13" i="36"/>
  <c r="BF8" i="139"/>
  <c r="AF17" i="139" s="1"/>
  <c r="AF16" i="139"/>
  <c r="BF6" i="36"/>
  <c r="AC13" i="36"/>
  <c r="BC6" i="36"/>
  <c r="AC16" i="139"/>
  <c r="W8" i="139"/>
  <c r="V8" i="139"/>
  <c r="AN8" i="139"/>
  <c r="N17" i="139" s="1"/>
  <c r="BG42" i="10"/>
  <c r="BH10" i="10"/>
  <c r="AW10" i="10"/>
  <c r="AV42" i="10"/>
  <c r="AZ10" i="10"/>
  <c r="AY42" i="10"/>
  <c r="BG10" i="10"/>
  <c r="BI10" i="10"/>
  <c r="BH42" i="10"/>
  <c r="AL8" i="139"/>
  <c r="L17" i="139" s="1"/>
  <c r="AK8" i="139"/>
  <c r="K17" i="139" s="1"/>
  <c r="AY10" i="10"/>
  <c r="K20" i="36" l="1"/>
  <c r="AG20" i="36"/>
  <c r="BG12" i="36"/>
  <c r="AW13" i="36"/>
  <c r="W27" i="36" s="1"/>
  <c r="V26" i="36"/>
  <c r="Y26" i="36"/>
  <c r="AZ13" i="36"/>
  <c r="Z27" i="36" s="1"/>
  <c r="U20" i="36"/>
  <c r="M20" i="36"/>
  <c r="AW12" i="36"/>
  <c r="W20" i="36"/>
  <c r="Q20" i="36"/>
  <c r="BI12" i="36"/>
  <c r="AI20" i="36"/>
  <c r="L20" i="36"/>
  <c r="BA12" i="36"/>
  <c r="AA20" i="36"/>
  <c r="S20" i="36"/>
  <c r="O20" i="36"/>
  <c r="R20" i="36"/>
  <c r="AE26" i="36"/>
  <c r="BJ12" i="36"/>
  <c r="AJ26" i="36" s="1"/>
  <c r="AJ20" i="36"/>
  <c r="BI13" i="36"/>
  <c r="AI27" i="36" s="1"/>
  <c r="AH26" i="36"/>
  <c r="P20" i="36"/>
  <c r="BC12" i="36"/>
  <c r="AC20" i="36"/>
  <c r="AX12" i="36"/>
  <c r="X20" i="36"/>
  <c r="T20" i="36"/>
  <c r="AF20" i="36"/>
  <c r="BF12" i="36"/>
  <c r="BE13" i="36"/>
  <c r="AE27" i="36" s="1"/>
  <c r="AD26" i="36"/>
  <c r="BB12" i="36"/>
  <c r="AB20" i="36"/>
  <c r="AZ12" i="36"/>
  <c r="Z20" i="36"/>
  <c r="N20" i="36"/>
  <c r="C103" i="225"/>
  <c r="X26" i="36" l="1"/>
  <c r="AY13" i="36"/>
  <c r="Y27" i="36" s="1"/>
  <c r="BG13" i="36"/>
  <c r="AG27" i="36" s="1"/>
  <c r="AF26" i="36"/>
  <c r="BF13" i="36"/>
  <c r="AF27" i="36" s="1"/>
  <c r="Z26" i="36"/>
  <c r="BA13" i="36"/>
  <c r="AA27" i="36" s="1"/>
  <c r="BC13" i="36"/>
  <c r="AC27" i="36" s="1"/>
  <c r="AB26" i="36"/>
  <c r="AA26" i="36"/>
  <c r="BB13" i="36"/>
  <c r="AB27" i="36" s="1"/>
  <c r="BJ13" i="36"/>
  <c r="AJ27" i="36" s="1"/>
  <c r="AI26" i="36"/>
  <c r="BH13" i="36"/>
  <c r="AH27" i="36" s="1"/>
  <c r="AG26" i="36"/>
  <c r="BD13" i="36"/>
  <c r="AD27" i="36" s="1"/>
  <c r="AC26" i="36"/>
  <c r="W26" i="36"/>
  <c r="AX13" i="36"/>
  <c r="X27" i="36" s="1"/>
  <c r="B106" i="225"/>
  <c r="C8" i="210"/>
  <c r="C8" i="76" s="1"/>
  <c r="C5" i="139"/>
  <c r="BK17" i="225"/>
  <c r="BK43" i="225"/>
  <c r="BK37" i="225"/>
  <c r="BK22" i="225"/>
  <c r="BK13" i="225"/>
  <c r="BK24" i="225"/>
  <c r="BK26" i="225"/>
  <c r="BK56" i="225"/>
  <c r="BK83" i="225"/>
  <c r="B8" i="210" l="1"/>
  <c r="B8" i="76" s="1"/>
  <c r="B5" i="139"/>
  <c r="BK42" i="225"/>
  <c r="BK27" i="225"/>
  <c r="BK38" i="225"/>
  <c r="BK44" i="225"/>
  <c r="BK18" i="225"/>
  <c r="BK79" i="225"/>
  <c r="BK40" i="225"/>
  <c r="BK12" i="225"/>
  <c r="BK49" i="225"/>
  <c r="BK50" i="225"/>
  <c r="BK77" i="225"/>
  <c r="BK48" i="225"/>
  <c r="BK36" i="225"/>
  <c r="BK32" i="225"/>
  <c r="BK85" i="225"/>
  <c r="BK28" i="225"/>
  <c r="BK31" i="225"/>
  <c r="BK35" i="225"/>
  <c r="BK76" i="225"/>
  <c r="BK21" i="225"/>
  <c r="BK16" i="225"/>
  <c r="BK7" i="225"/>
  <c r="BK45" i="225"/>
  <c r="BK10" i="225"/>
  <c r="BK5" i="225"/>
  <c r="BK39" i="225"/>
  <c r="BK92" i="225"/>
  <c r="BK68" i="225"/>
  <c r="BK62" i="225"/>
  <c r="BK29" i="225"/>
  <c r="BK20" i="225"/>
  <c r="BK86" i="225"/>
  <c r="BK82" i="225"/>
  <c r="BK84" i="225"/>
  <c r="BK81" i="225"/>
  <c r="BK97" i="225"/>
  <c r="BK67" i="225"/>
  <c r="BK90" i="225"/>
  <c r="BK75" i="225"/>
  <c r="BK72" i="225"/>
  <c r="BK71" i="225"/>
  <c r="BK99" i="225"/>
  <c r="BK95" i="225"/>
  <c r="BK93" i="225"/>
  <c r="BK100" i="225"/>
  <c r="BK51" i="225" l="1"/>
  <c r="BK57" i="225"/>
  <c r="BK19" i="225"/>
  <c r="BK59" i="225"/>
  <c r="BK23" i="225"/>
  <c r="BK54" i="225"/>
  <c r="BK30" i="225"/>
  <c r="BK91" i="225"/>
  <c r="BK65" i="225"/>
  <c r="BK52" i="225"/>
  <c r="BK33" i="225"/>
  <c r="BK74" i="225"/>
  <c r="BK8" i="225"/>
  <c r="BK61" i="225"/>
  <c r="BK53" i="225"/>
  <c r="BK46" i="225"/>
  <c r="BK55" i="225"/>
  <c r="BK66" i="225"/>
  <c r="BK87" i="225"/>
  <c r="BK58" i="225"/>
  <c r="BK9" i="225"/>
  <c r="BK60" i="225"/>
  <c r="BK14" i="225"/>
  <c r="BK6" i="225"/>
  <c r="BK47" i="225"/>
  <c r="BK80" i="225"/>
  <c r="BK69" i="225"/>
  <c r="BK70" i="225"/>
  <c r="BK64" i="225"/>
  <c r="BK88" i="225"/>
  <c r="BK78" i="225"/>
  <c r="BK89" i="225"/>
  <c r="BK98" i="225"/>
  <c r="BK96" i="225"/>
  <c r="BK102" i="225"/>
  <c r="BK94" i="225"/>
  <c r="BK103" i="225" l="1"/>
  <c r="BK63" i="225"/>
  <c r="BK73" i="225"/>
  <c r="BK25" i="225"/>
  <c r="BK34" i="225"/>
  <c r="BK41" i="225"/>
  <c r="BK15" i="225"/>
  <c r="BK11" i="225"/>
  <c r="BK101" i="225"/>
  <c r="K103" i="225" l="1"/>
  <c r="F4" i="225"/>
  <c r="G4" i="225" s="1"/>
  <c r="H4" i="225" s="1"/>
  <c r="I4" i="225" s="1"/>
  <c r="J4" i="225" s="1"/>
  <c r="K4" i="225" s="1"/>
  <c r="L4" i="225" s="1"/>
  <c r="M4" i="225" s="1"/>
  <c r="N4" i="225" s="1"/>
  <c r="O4" i="225" s="1"/>
  <c r="P4" i="225" s="1"/>
  <c r="Q4" i="225" s="1"/>
  <c r="R4" i="225" s="1"/>
  <c r="S4" i="225" s="1"/>
  <c r="T4" i="225" s="1"/>
  <c r="U4" i="225" s="1"/>
  <c r="V4" i="225" s="1"/>
  <c r="W4" i="225" s="1"/>
  <c r="X4" i="225" s="1"/>
  <c r="Y4" i="225" s="1"/>
  <c r="Z4" i="225" s="1"/>
  <c r="AA4" i="225" s="1"/>
  <c r="AB4" i="225" s="1"/>
  <c r="AC4" i="225" s="1"/>
  <c r="AD4" i="225" s="1"/>
  <c r="AE4" i="225" s="1"/>
  <c r="AF4" i="225" s="1"/>
  <c r="AG4" i="225" s="1"/>
  <c r="AH4" i="225" s="1"/>
  <c r="AI4" i="225" s="1"/>
  <c r="AJ4" i="225" s="1"/>
  <c r="AK4" i="225" s="1"/>
  <c r="AL4" i="225" s="1"/>
  <c r="AM4" i="225" s="1"/>
  <c r="AN4" i="225" s="1"/>
  <c r="AO4" i="225" s="1"/>
  <c r="AP4" i="225" s="1"/>
  <c r="AQ4" i="225" s="1"/>
  <c r="AR4" i="225" s="1"/>
  <c r="AS4" i="225" s="1"/>
  <c r="AT4" i="225" s="1"/>
  <c r="AU4" i="225" s="1"/>
  <c r="AV4" i="225" s="1"/>
  <c r="AW4" i="225" s="1"/>
  <c r="AX4" i="225" s="1"/>
  <c r="AY4" i="225" s="1"/>
  <c r="AZ4" i="225" s="1"/>
  <c r="BA4" i="225" s="1"/>
  <c r="BB4" i="225" s="1"/>
  <c r="BC4" i="225" s="1"/>
  <c r="BD4" i="225" s="1"/>
  <c r="BE4" i="225" s="1"/>
  <c r="BF4" i="225" s="1"/>
  <c r="BG4" i="225" s="1"/>
  <c r="BH4" i="225" s="1"/>
  <c r="BI4" i="225" s="1"/>
  <c r="BJ4" i="225" s="1"/>
  <c r="K8" i="210" l="1"/>
  <c r="U105" i="225"/>
  <c r="AI105" i="225"/>
  <c r="AX105" i="225"/>
  <c r="N105" i="225"/>
  <c r="AU105" i="225"/>
  <c r="V105" i="225"/>
  <c r="AK105" i="225"/>
  <c r="AZ105" i="225"/>
  <c r="W105" i="225"/>
  <c r="AL105" i="225"/>
  <c r="BA105" i="225"/>
  <c r="AQ105" i="225"/>
  <c r="AD105" i="225"/>
  <c r="Y105" i="225"/>
  <c r="AN105" i="225"/>
  <c r="BB105" i="225"/>
  <c r="Z105" i="225"/>
  <c r="AO105" i="225"/>
  <c r="BC105" i="225"/>
  <c r="AC105" i="225"/>
  <c r="BE105" i="225"/>
  <c r="BF105" i="225"/>
  <c r="S105" i="225"/>
  <c r="AH105" i="225"/>
  <c r="AW105" i="225"/>
  <c r="K5" i="139"/>
  <c r="M105" i="225"/>
  <c r="AB105" i="225"/>
  <c r="AP105" i="225"/>
  <c r="BD105" i="225"/>
  <c r="AR105" i="225"/>
  <c r="P105" i="225"/>
  <c r="AG105" i="225"/>
  <c r="Q105" i="225"/>
  <c r="AE105" i="225"/>
  <c r="AS105" i="225"/>
  <c r="BG105" i="225"/>
  <c r="R105" i="225"/>
  <c r="AF105" i="225"/>
  <c r="AT105" i="225"/>
  <c r="BI105" i="225"/>
  <c r="BJ105" i="225"/>
  <c r="T105" i="225"/>
  <c r="BH105" i="225"/>
  <c r="X105" i="225"/>
  <c r="O105" i="225"/>
  <c r="AV105" i="225"/>
  <c r="AM105" i="225"/>
  <c r="AA105" i="225"/>
  <c r="AJ105" i="225"/>
  <c r="AY105" i="225"/>
  <c r="D103" i="225"/>
  <c r="K105" i="225"/>
  <c r="K104" i="225"/>
  <c r="L103" i="225"/>
  <c r="L8" i="210" l="1"/>
  <c r="F8" i="76" s="1"/>
  <c r="L5" i="139"/>
  <c r="M104" i="225"/>
  <c r="BK8" i="210"/>
  <c r="E8" i="76"/>
  <c r="D8" i="210"/>
  <c r="D8" i="76" s="1"/>
  <c r="D5" i="139"/>
  <c r="L105" i="225"/>
  <c r="L104" i="225"/>
  <c r="AV11" i="75" l="1"/>
  <c r="K9" i="102" l="1"/>
  <c r="BE21" i="209"/>
  <c r="BJ21" i="209"/>
  <c r="J6" i="76"/>
  <c r="J7" i="76"/>
  <c r="J8" i="76"/>
  <c r="J9" i="76"/>
  <c r="J10" i="76"/>
  <c r="J11" i="76"/>
  <c r="J12" i="76"/>
  <c r="J14" i="76"/>
  <c r="J15" i="76"/>
  <c r="J16" i="76"/>
  <c r="J17" i="76"/>
  <c r="J18" i="76"/>
  <c r="J19" i="76"/>
  <c r="J20" i="76"/>
  <c r="J5" i="76"/>
  <c r="A6" i="71"/>
  <c r="A7" i="71"/>
  <c r="A8" i="71"/>
  <c r="A9" i="71"/>
  <c r="A10" i="71"/>
  <c r="A11" i="71"/>
  <c r="A12" i="71"/>
  <c r="A13" i="71"/>
  <c r="A14" i="71"/>
  <c r="A15" i="71"/>
  <c r="A16" i="71"/>
  <c r="A17" i="71"/>
  <c r="A18" i="71"/>
  <c r="A19" i="71"/>
  <c r="A20" i="71"/>
  <c r="A21" i="71"/>
  <c r="A22" i="71"/>
  <c r="A23" i="71"/>
  <c r="A24" i="71"/>
  <c r="A25" i="71"/>
  <c r="A26" i="71"/>
  <c r="A27" i="71"/>
  <c r="A28" i="71"/>
  <c r="A29" i="71"/>
  <c r="A30" i="71"/>
  <c r="A31" i="71"/>
  <c r="D31" i="71"/>
  <c r="M6" i="218"/>
  <c r="N7" i="218" s="1"/>
  <c r="N6" i="218"/>
  <c r="N8" i="218" s="1"/>
  <c r="O6" i="218"/>
  <c r="P6" i="218"/>
  <c r="P7" i="218" s="1"/>
  <c r="Q6" i="218"/>
  <c r="Q8" i="218" s="1"/>
  <c r="R6" i="218"/>
  <c r="R8" i="218" s="1"/>
  <c r="S6" i="218"/>
  <c r="S8" i="218" s="1"/>
  <c r="T6" i="218"/>
  <c r="U6" i="218"/>
  <c r="V6" i="218"/>
  <c r="W6" i="218"/>
  <c r="W8" i="218" s="1"/>
  <c r="X6" i="218"/>
  <c r="Y7" i="218" s="1"/>
  <c r="Y6" i="218"/>
  <c r="Y8" i="218" s="1"/>
  <c r="Z6" i="218"/>
  <c r="Z8" i="218" s="1"/>
  <c r="AA6" i="218"/>
  <c r="AB6" i="218"/>
  <c r="AB7" i="218" s="1"/>
  <c r="AC6" i="218"/>
  <c r="AC8" i="218" s="1"/>
  <c r="AD6" i="218"/>
  <c r="AD8" i="218" s="1"/>
  <c r="AE6" i="218"/>
  <c r="AE8" i="218" s="1"/>
  <c r="AF6" i="218"/>
  <c r="AG6" i="218"/>
  <c r="AH6" i="218"/>
  <c r="AI6" i="218"/>
  <c r="AI8" i="218" s="1"/>
  <c r="AJ6" i="218"/>
  <c r="AJ8" i="218" s="1"/>
  <c r="AK6" i="218"/>
  <c r="AK7" i="218" s="1"/>
  <c r="AL6" i="218"/>
  <c r="AL8" i="218" s="1"/>
  <c r="AM6" i="218"/>
  <c r="AN6" i="218"/>
  <c r="AN7" i="218" s="1"/>
  <c r="AO6" i="218"/>
  <c r="AO8" i="218" s="1"/>
  <c r="AP6" i="218"/>
  <c r="AP8" i="218" s="1"/>
  <c r="AQ6" i="218"/>
  <c r="AQ8" i="218" s="1"/>
  <c r="AR6" i="218"/>
  <c r="AS6" i="218"/>
  <c r="AT6" i="218"/>
  <c r="AU6" i="218"/>
  <c r="AU8" i="218" s="1"/>
  <c r="O7" i="218"/>
  <c r="T7" i="218"/>
  <c r="U7" i="218"/>
  <c r="V7" i="218"/>
  <c r="AA7" i="218"/>
  <c r="AF7" i="218"/>
  <c r="AG7" i="218"/>
  <c r="AH7" i="218"/>
  <c r="AM7" i="218"/>
  <c r="AR7" i="218"/>
  <c r="AS7" i="218"/>
  <c r="AT7" i="218"/>
  <c r="O8" i="218"/>
  <c r="P8" i="218"/>
  <c r="T8" i="218"/>
  <c r="U8" i="218"/>
  <c r="V8" i="218"/>
  <c r="AA8" i="218"/>
  <c r="AB8" i="218"/>
  <c r="AF8" i="218"/>
  <c r="AG8" i="218"/>
  <c r="AH8" i="218"/>
  <c r="AM8" i="218"/>
  <c r="AN8" i="218"/>
  <c r="AR8" i="218"/>
  <c r="AS8" i="218"/>
  <c r="AT8" i="218"/>
  <c r="S5" i="218"/>
  <c r="R5" i="218"/>
  <c r="AJ7" i="218" l="1"/>
  <c r="X7" i="218"/>
  <c r="X8" i="218"/>
  <c r="AU7" i="218"/>
  <c r="AI7" i="218"/>
  <c r="W7" i="218"/>
  <c r="Z7" i="218"/>
  <c r="AK8" i="218"/>
  <c r="AL7" i="218"/>
  <c r="M7" i="218"/>
  <c r="M8" i="218"/>
  <c r="AQ7" i="218"/>
  <c r="AE7" i="218"/>
  <c r="S7" i="218"/>
  <c r="AP7" i="218"/>
  <c r="AD7" i="218"/>
  <c r="R7" i="218"/>
  <c r="AO7" i="218"/>
  <c r="AC7" i="218"/>
  <c r="Q7" i="218"/>
  <c r="AV10" i="203" l="1"/>
  <c r="V6" i="222"/>
  <c r="V7" i="222"/>
  <c r="C7" i="222" l="1"/>
  <c r="K24" i="222"/>
  <c r="K7" i="222" s="1"/>
  <c r="C6" i="222"/>
  <c r="K16" i="222"/>
  <c r="K6" i="222" s="1"/>
  <c r="C43" i="224"/>
  <c r="K43" i="224"/>
  <c r="E9" i="48" s="1"/>
  <c r="C35" i="224"/>
  <c r="L9" i="224"/>
  <c r="E30" i="224"/>
  <c r="E41" i="224" s="1"/>
  <c r="A26" i="224"/>
  <c r="A25" i="224"/>
  <c r="A24" i="224"/>
  <c r="A23" i="224"/>
  <c r="D22" i="224"/>
  <c r="D21" i="224"/>
  <c r="D20" i="224"/>
  <c r="D19" i="224"/>
  <c r="D18" i="224"/>
  <c r="D16" i="224"/>
  <c r="C16" i="224"/>
  <c r="B16" i="224"/>
  <c r="A16" i="224"/>
  <c r="D10" i="224"/>
  <c r="C10" i="224"/>
  <c r="B10" i="224"/>
  <c r="C22" i="224"/>
  <c r="B22" i="224"/>
  <c r="A22" i="224"/>
  <c r="C21" i="224"/>
  <c r="B21" i="224"/>
  <c r="A21" i="224"/>
  <c r="C20" i="224"/>
  <c r="B20" i="224"/>
  <c r="A20" i="224"/>
  <c r="C19" i="224"/>
  <c r="B19" i="224"/>
  <c r="A19" i="224"/>
  <c r="C6" i="224"/>
  <c r="B6" i="224"/>
  <c r="B18" i="224" s="1"/>
  <c r="A18" i="224"/>
  <c r="F5" i="224"/>
  <c r="F30" i="224" s="1"/>
  <c r="F41" i="224" s="1"/>
  <c r="B7" i="222"/>
  <c r="B6" i="222"/>
  <c r="W16" i="222"/>
  <c r="D24" i="222"/>
  <c r="D7" i="222" s="1"/>
  <c r="C25" i="222"/>
  <c r="K25" i="222"/>
  <c r="J23" i="222"/>
  <c r="I23" i="222"/>
  <c r="H23" i="222"/>
  <c r="G23" i="222"/>
  <c r="F23" i="222"/>
  <c r="E23" i="222"/>
  <c r="C17" i="222"/>
  <c r="E15" i="222"/>
  <c r="F5" i="222"/>
  <c r="F15" i="222" s="1"/>
  <c r="C49" i="192"/>
  <c r="K48" i="192"/>
  <c r="K12" i="192" s="1"/>
  <c r="K47" i="192"/>
  <c r="K11" i="192" s="1"/>
  <c r="K46" i="192"/>
  <c r="K10" i="192" s="1"/>
  <c r="K44" i="192"/>
  <c r="J43" i="192"/>
  <c r="I43" i="192"/>
  <c r="H43" i="192"/>
  <c r="G43" i="192"/>
  <c r="F43" i="192"/>
  <c r="E43" i="192"/>
  <c r="C50" i="219"/>
  <c r="K49" i="219"/>
  <c r="K13" i="219" s="1"/>
  <c r="K48" i="219"/>
  <c r="L48" i="219" s="1"/>
  <c r="L12" i="219" s="1"/>
  <c r="C41" i="219"/>
  <c r="K40" i="219"/>
  <c r="K11" i="219" s="1"/>
  <c r="K39" i="219"/>
  <c r="K10" i="219" s="1"/>
  <c r="K38" i="219"/>
  <c r="K9" i="219" s="1"/>
  <c r="K36" i="219"/>
  <c r="K35" i="219"/>
  <c r="L35" i="219" s="1"/>
  <c r="E34" i="219"/>
  <c r="E47" i="219" s="1"/>
  <c r="A30" i="219"/>
  <c r="A29" i="219"/>
  <c r="A28" i="219"/>
  <c r="A27" i="219"/>
  <c r="D26" i="219"/>
  <c r="D25" i="219"/>
  <c r="D24" i="219"/>
  <c r="D22" i="219"/>
  <c r="D21" i="219"/>
  <c r="D19" i="219"/>
  <c r="C19" i="219"/>
  <c r="B19" i="219"/>
  <c r="A19" i="219"/>
  <c r="D13" i="219"/>
  <c r="C13" i="219"/>
  <c r="B13" i="219"/>
  <c r="D12" i="219"/>
  <c r="C12" i="219"/>
  <c r="B12" i="219"/>
  <c r="C26" i="219"/>
  <c r="B26" i="219"/>
  <c r="A26" i="219"/>
  <c r="C25" i="219"/>
  <c r="B25" i="219"/>
  <c r="A25" i="219"/>
  <c r="C24" i="219"/>
  <c r="B24" i="219"/>
  <c r="A24" i="219"/>
  <c r="C22" i="219"/>
  <c r="B22" i="219"/>
  <c r="A22" i="219"/>
  <c r="K6" i="219"/>
  <c r="C6" i="219"/>
  <c r="B6" i="219"/>
  <c r="B21" i="219" s="1"/>
  <c r="A6" i="219"/>
  <c r="A21" i="219" s="1"/>
  <c r="F5" i="219"/>
  <c r="F34" i="219" s="1"/>
  <c r="F47" i="219" s="1"/>
  <c r="E34" i="192"/>
  <c r="L36" i="219" l="1"/>
  <c r="L7" i="219" s="1"/>
  <c r="K7" i="219"/>
  <c r="K12" i="219"/>
  <c r="L49" i="219"/>
  <c r="M49" i="219" s="1"/>
  <c r="N49" i="219" s="1"/>
  <c r="M35" i="219"/>
  <c r="M6" i="219" s="1"/>
  <c r="L6" i="219"/>
  <c r="M36" i="219"/>
  <c r="G5" i="219"/>
  <c r="K50" i="219"/>
  <c r="K52" i="219" s="1"/>
  <c r="K49" i="192"/>
  <c r="E5" i="48" s="1"/>
  <c r="K8" i="192"/>
  <c r="G5" i="224"/>
  <c r="G30" i="224" s="1"/>
  <c r="G41" i="224" s="1"/>
  <c r="H5" i="224"/>
  <c r="L16" i="222"/>
  <c r="D16" i="222"/>
  <c r="D6" i="222" s="1"/>
  <c r="M16" i="222"/>
  <c r="L6" i="222"/>
  <c r="X16" i="222"/>
  <c r="W6" i="222"/>
  <c r="L7" i="224"/>
  <c r="K45" i="224"/>
  <c r="D43" i="224"/>
  <c r="K35" i="224"/>
  <c r="D9" i="48" s="1"/>
  <c r="K6" i="224"/>
  <c r="L42" i="224"/>
  <c r="L43" i="224" s="1"/>
  <c r="C18" i="224"/>
  <c r="C11" i="224"/>
  <c r="K8" i="222"/>
  <c r="K9" i="203" s="1"/>
  <c r="L24" i="222"/>
  <c r="L7" i="222" s="1"/>
  <c r="D25" i="222"/>
  <c r="K17" i="222"/>
  <c r="D17" i="222" s="1"/>
  <c r="G5" i="222"/>
  <c r="C8" i="222"/>
  <c r="C9" i="203" s="1"/>
  <c r="K27" i="222"/>
  <c r="D49" i="192"/>
  <c r="K51" i="192"/>
  <c r="L48" i="192"/>
  <c r="L46" i="192"/>
  <c r="L44" i="192"/>
  <c r="L8" i="192" s="1"/>
  <c r="L47" i="192"/>
  <c r="C14" i="219"/>
  <c r="C21" i="219"/>
  <c r="L40" i="219"/>
  <c r="L11" i="219" s="1"/>
  <c r="K41" i="219"/>
  <c r="D6" i="48" s="1"/>
  <c r="N35" i="219"/>
  <c r="L39" i="219"/>
  <c r="L10" i="219" s="1"/>
  <c r="M48" i="219"/>
  <c r="L38" i="219"/>
  <c r="L9" i="219" s="1"/>
  <c r="N36" i="219" l="1"/>
  <c r="M7" i="219"/>
  <c r="M13" i="219"/>
  <c r="L13" i="219"/>
  <c r="D50" i="219"/>
  <c r="E6" i="48"/>
  <c r="O49" i="219"/>
  <c r="N13" i="219"/>
  <c r="G34" i="219"/>
  <c r="G47" i="219" s="1"/>
  <c r="H5" i="219"/>
  <c r="M46" i="192"/>
  <c r="L10" i="192"/>
  <c r="M48" i="192"/>
  <c r="L12" i="192"/>
  <c r="M47" i="192"/>
  <c r="L11" i="192"/>
  <c r="U37" i="224"/>
  <c r="AI37" i="224"/>
  <c r="AS37" i="224"/>
  <c r="W37" i="224"/>
  <c r="AF37" i="224"/>
  <c r="AR37" i="224"/>
  <c r="T37" i="224"/>
  <c r="AG37" i="224"/>
  <c r="AT37" i="224"/>
  <c r="AU37" i="224"/>
  <c r="V37" i="224"/>
  <c r="AH37" i="224"/>
  <c r="AO37" i="224"/>
  <c r="N37" i="224"/>
  <c r="AD37" i="224"/>
  <c r="O37" i="224"/>
  <c r="X37" i="224"/>
  <c r="AP37" i="224"/>
  <c r="AN37" i="224"/>
  <c r="AQ37" i="224"/>
  <c r="M37" i="224"/>
  <c r="P37" i="224"/>
  <c r="Q37" i="224"/>
  <c r="R37" i="224"/>
  <c r="S37" i="224"/>
  <c r="Y37" i="224"/>
  <c r="Z37" i="224"/>
  <c r="AA37" i="224"/>
  <c r="AB37" i="224"/>
  <c r="AC37" i="224"/>
  <c r="AE37" i="224"/>
  <c r="AJ37" i="224"/>
  <c r="AK37" i="224"/>
  <c r="AL37" i="224"/>
  <c r="AM37" i="224"/>
  <c r="H30" i="224"/>
  <c r="H41" i="224" s="1"/>
  <c r="I5" i="224"/>
  <c r="Y16" i="222"/>
  <c r="X6" i="222"/>
  <c r="N16" i="222"/>
  <c r="M6" i="222"/>
  <c r="M24" i="222"/>
  <c r="M7" i="222" s="1"/>
  <c r="L45" i="224"/>
  <c r="L8" i="224"/>
  <c r="L35" i="224"/>
  <c r="L6" i="224"/>
  <c r="L44" i="224"/>
  <c r="M7" i="224"/>
  <c r="K37" i="224"/>
  <c r="D35" i="224"/>
  <c r="C23" i="224"/>
  <c r="B14" i="224"/>
  <c r="B26" i="224" s="1"/>
  <c r="K11" i="224"/>
  <c r="M42" i="224"/>
  <c r="L10" i="224"/>
  <c r="M9" i="224"/>
  <c r="B11" i="222"/>
  <c r="B9" i="203" s="1"/>
  <c r="D8" i="222"/>
  <c r="D9" i="203" s="1"/>
  <c r="K10" i="222"/>
  <c r="K19" i="222"/>
  <c r="H5" i="222"/>
  <c r="G15" i="222"/>
  <c r="L17" i="222"/>
  <c r="M25" i="222"/>
  <c r="N24" i="222"/>
  <c r="N7" i="222" s="1"/>
  <c r="L25" i="222"/>
  <c r="L49" i="192"/>
  <c r="M44" i="192"/>
  <c r="M8" i="192" s="1"/>
  <c r="M39" i="219"/>
  <c r="M10" i="219" s="1"/>
  <c r="M40" i="219"/>
  <c r="M11" i="219" s="1"/>
  <c r="N48" i="219"/>
  <c r="M12" i="219"/>
  <c r="L41" i="219"/>
  <c r="M50" i="219"/>
  <c r="K14" i="219"/>
  <c r="O35" i="219"/>
  <c r="N6" i="219"/>
  <c r="M38" i="219"/>
  <c r="M9" i="219" s="1"/>
  <c r="L50" i="219"/>
  <c r="B17" i="219"/>
  <c r="B30" i="219" s="1"/>
  <c r="C27" i="219"/>
  <c r="K43" i="219"/>
  <c r="D41" i="219"/>
  <c r="N7" i="219" l="1"/>
  <c r="O36" i="219"/>
  <c r="P49" i="219"/>
  <c r="O13" i="219"/>
  <c r="I5" i="219"/>
  <c r="H34" i="219"/>
  <c r="H47" i="219" s="1"/>
  <c r="N47" i="192"/>
  <c r="M11" i="192"/>
  <c r="N48" i="192"/>
  <c r="M12" i="192"/>
  <c r="N46" i="192"/>
  <c r="M10" i="192"/>
  <c r="M43" i="224"/>
  <c r="M44" i="224" s="1"/>
  <c r="L36" i="224"/>
  <c r="M36" i="224"/>
  <c r="I30" i="224"/>
  <c r="I41" i="224" s="1"/>
  <c r="J5" i="224"/>
  <c r="O16" i="222"/>
  <c r="N6" i="222"/>
  <c r="Z16" i="222"/>
  <c r="Y6" i="222"/>
  <c r="L11" i="224"/>
  <c r="L12" i="224" s="1"/>
  <c r="N9" i="224"/>
  <c r="M6" i="224"/>
  <c r="N42" i="224"/>
  <c r="N43" i="224" s="1"/>
  <c r="N44" i="224" s="1"/>
  <c r="M10" i="224"/>
  <c r="M8" i="224"/>
  <c r="L37" i="224"/>
  <c r="D11" i="224"/>
  <c r="D23" i="224" s="1"/>
  <c r="K13" i="224"/>
  <c r="N7" i="224"/>
  <c r="I5" i="222"/>
  <c r="H15" i="222"/>
  <c r="M17" i="222"/>
  <c r="L18" i="222"/>
  <c r="L19" i="222"/>
  <c r="L27" i="222"/>
  <c r="M26" i="222"/>
  <c r="L26" i="222"/>
  <c r="L8" i="222"/>
  <c r="L9" i="203" s="1"/>
  <c r="O24" i="222"/>
  <c r="O7" i="222" s="1"/>
  <c r="N25" i="222"/>
  <c r="N26" i="222" s="1"/>
  <c r="M27" i="222"/>
  <c r="N44" i="192"/>
  <c r="N8" i="192" s="1"/>
  <c r="M49" i="192"/>
  <c r="M50" i="192" s="1"/>
  <c r="L50" i="192"/>
  <c r="L51" i="192"/>
  <c r="M52" i="219"/>
  <c r="O48" i="219"/>
  <c r="N50" i="219"/>
  <c r="N12" i="219"/>
  <c r="L14" i="219"/>
  <c r="N38" i="219"/>
  <c r="N9" i="219" s="1"/>
  <c r="M41" i="219"/>
  <c r="M42" i="219" s="1"/>
  <c r="N40" i="219"/>
  <c r="N11" i="219" s="1"/>
  <c r="M51" i="219"/>
  <c r="L51" i="219"/>
  <c r="L52" i="219"/>
  <c r="L42" i="219"/>
  <c r="N39" i="219"/>
  <c r="N10" i="219" s="1"/>
  <c r="P35" i="219"/>
  <c r="O6" i="219"/>
  <c r="L43" i="219"/>
  <c r="K16" i="219"/>
  <c r="D14" i="219"/>
  <c r="D27" i="219" s="1"/>
  <c r="E22" i="193"/>
  <c r="F5" i="193"/>
  <c r="G5" i="193" s="1"/>
  <c r="H5" i="193" s="1"/>
  <c r="I5" i="193" s="1"/>
  <c r="J5" i="193" s="1"/>
  <c r="K5" i="193" s="1"/>
  <c r="L5" i="193" s="1"/>
  <c r="M5" i="193" s="1"/>
  <c r="N5" i="193" s="1"/>
  <c r="N22" i="193" s="1"/>
  <c r="D15" i="202"/>
  <c r="V16" i="202"/>
  <c r="W16" i="202"/>
  <c r="X17" i="202" s="1"/>
  <c r="X16" i="202"/>
  <c r="Y16" i="202"/>
  <c r="Z16" i="202"/>
  <c r="AA16" i="202"/>
  <c r="AB16" i="202"/>
  <c r="AC16" i="202"/>
  <c r="AD16" i="202"/>
  <c r="AE16" i="202"/>
  <c r="AF16" i="202"/>
  <c r="AG16" i="202"/>
  <c r="AH16" i="202"/>
  <c r="AH17" i="202" s="1"/>
  <c r="AI16" i="202"/>
  <c r="AJ16" i="202"/>
  <c r="AK16" i="202"/>
  <c r="AL16" i="202"/>
  <c r="AM16" i="202"/>
  <c r="AN16" i="202"/>
  <c r="AO16" i="202"/>
  <c r="AP16" i="202"/>
  <c r="AP17" i="202" s="1"/>
  <c r="AQ16" i="202"/>
  <c r="AR16" i="202"/>
  <c r="AS16" i="202"/>
  <c r="AT16" i="202"/>
  <c r="AU17" i="202" s="1"/>
  <c r="AU16" i="202"/>
  <c r="Z7" i="202"/>
  <c r="AJ6" i="202"/>
  <c r="AI6" i="202"/>
  <c r="AH6" i="202"/>
  <c r="AG6" i="202"/>
  <c r="AF6" i="202"/>
  <c r="AE6" i="202"/>
  <c r="AE7" i="202" s="1"/>
  <c r="AD6" i="202"/>
  <c r="AC6" i="202"/>
  <c r="AB6" i="202"/>
  <c r="AA6" i="202"/>
  <c r="Z6" i="202"/>
  <c r="AL17" i="202" l="1"/>
  <c r="O7" i="219"/>
  <c r="P36" i="219"/>
  <c r="P13" i="219"/>
  <c r="Q49" i="219"/>
  <c r="I34" i="219"/>
  <c r="I47" i="219" s="1"/>
  <c r="J5" i="219"/>
  <c r="M45" i="224"/>
  <c r="H22" i="193"/>
  <c r="O48" i="192"/>
  <c r="N12" i="192"/>
  <c r="O46" i="192"/>
  <c r="N10" i="192"/>
  <c r="O47" i="192"/>
  <c r="N11" i="192"/>
  <c r="L13" i="224"/>
  <c r="J30" i="224"/>
  <c r="J41" i="224" s="1"/>
  <c r="Z17" i="202"/>
  <c r="AI17" i="202"/>
  <c r="AA16" i="222"/>
  <c r="Z6" i="222"/>
  <c r="P16" i="222"/>
  <c r="O6" i="222"/>
  <c r="O9" i="224"/>
  <c r="N8" i="224"/>
  <c r="N10" i="224"/>
  <c r="O42" i="224"/>
  <c r="N45" i="224"/>
  <c r="O7" i="224"/>
  <c r="M11" i="224"/>
  <c r="N6" i="224"/>
  <c r="M8" i="222"/>
  <c r="J5" i="222"/>
  <c r="I15" i="222"/>
  <c r="M19" i="222"/>
  <c r="P24" i="222"/>
  <c r="P7" i="222" s="1"/>
  <c r="O25" i="222"/>
  <c r="O26" i="222" s="1"/>
  <c r="M18" i="222"/>
  <c r="N17" i="222"/>
  <c r="L10" i="222"/>
  <c r="L9" i="222"/>
  <c r="N27" i="222"/>
  <c r="M51" i="192"/>
  <c r="O44" i="192"/>
  <c r="O8" i="192" s="1"/>
  <c r="N49" i="192"/>
  <c r="P6" i="219"/>
  <c r="Q35" i="219"/>
  <c r="N52" i="219"/>
  <c r="P48" i="219"/>
  <c r="O12" i="219"/>
  <c r="L16" i="219"/>
  <c r="O40" i="219"/>
  <c r="O11" i="219" s="1"/>
  <c r="L15" i="219"/>
  <c r="O39" i="219"/>
  <c r="O10" i="219" s="1"/>
  <c r="M43" i="219"/>
  <c r="O38" i="219"/>
  <c r="O9" i="219" s="1"/>
  <c r="N41" i="219"/>
  <c r="N42" i="219" s="1"/>
  <c r="M14" i="219"/>
  <c r="N51" i="219"/>
  <c r="L22" i="193"/>
  <c r="J22" i="193"/>
  <c r="M22" i="193"/>
  <c r="K22" i="193"/>
  <c r="I22" i="193"/>
  <c r="G22" i="193"/>
  <c r="F22" i="193"/>
  <c r="O5" i="193"/>
  <c r="AC17" i="202"/>
  <c r="AG7" i="202"/>
  <c r="AJ7" i="202"/>
  <c r="AA7" i="202"/>
  <c r="AA8" i="202" s="1"/>
  <c r="AC7" i="202"/>
  <c r="AE17" i="202"/>
  <c r="AD7" i="202"/>
  <c r="AE8" i="202" s="1"/>
  <c r="AQ17" i="202"/>
  <c r="AB7" i="202"/>
  <c r="AF7" i="202"/>
  <c r="AI7" i="202"/>
  <c r="AD17" i="202"/>
  <c r="AH7" i="202"/>
  <c r="AJ17" i="202"/>
  <c r="AM17" i="202"/>
  <c r="AA17" i="202"/>
  <c r="AS17" i="202"/>
  <c r="AO17" i="202"/>
  <c r="AN17" i="202"/>
  <c r="AK17" i="202"/>
  <c r="Y17" i="202"/>
  <c r="AG17" i="202"/>
  <c r="W17" i="202"/>
  <c r="AT17" i="202"/>
  <c r="AR17" i="202"/>
  <c r="AF17" i="202"/>
  <c r="AB17" i="202"/>
  <c r="AJ8" i="202" l="1"/>
  <c r="P7" i="219"/>
  <c r="Q36" i="219"/>
  <c r="Q13" i="219"/>
  <c r="R49" i="219"/>
  <c r="J34" i="219"/>
  <c r="J47" i="219" s="1"/>
  <c r="P47" i="192"/>
  <c r="O11" i="192"/>
  <c r="P46" i="192"/>
  <c r="O10" i="192"/>
  <c r="P48" i="192"/>
  <c r="O12" i="192"/>
  <c r="K30" i="224"/>
  <c r="K41" i="224" s="1"/>
  <c r="AI8" i="202"/>
  <c r="AG8" i="202"/>
  <c r="AC8" i="202"/>
  <c r="AB8" i="202"/>
  <c r="M10" i="222"/>
  <c r="M9" i="203"/>
  <c r="Q16" i="222"/>
  <c r="P6" i="222"/>
  <c r="AB16" i="222"/>
  <c r="AA6" i="222"/>
  <c r="O8" i="224"/>
  <c r="P7" i="224"/>
  <c r="M13" i="224"/>
  <c r="M12" i="224"/>
  <c r="O6" i="224"/>
  <c r="O43" i="224"/>
  <c r="P9" i="224"/>
  <c r="P42" i="224"/>
  <c r="O10" i="224"/>
  <c r="N11" i="224"/>
  <c r="M9" i="222"/>
  <c r="J15" i="222"/>
  <c r="N8" i="222"/>
  <c r="N9" i="203" s="1"/>
  <c r="O17" i="222"/>
  <c r="O18" i="222" s="1"/>
  <c r="Q24" i="222"/>
  <c r="Q7" i="222" s="1"/>
  <c r="P25" i="222"/>
  <c r="O27" i="222"/>
  <c r="N19" i="222"/>
  <c r="N18" i="222"/>
  <c r="N51" i="192"/>
  <c r="P44" i="192"/>
  <c r="P8" i="192" s="1"/>
  <c r="O49" i="192"/>
  <c r="N50" i="192"/>
  <c r="P38" i="219"/>
  <c r="P9" i="219" s="1"/>
  <c r="O41" i="219"/>
  <c r="O42" i="219" s="1"/>
  <c r="P39" i="219"/>
  <c r="P10" i="219" s="1"/>
  <c r="P40" i="219"/>
  <c r="P11" i="219" s="1"/>
  <c r="Q6" i="219"/>
  <c r="R35" i="219"/>
  <c r="M16" i="219"/>
  <c r="M15" i="219"/>
  <c r="N43" i="219"/>
  <c r="O50" i="219"/>
  <c r="N14" i="219"/>
  <c r="Q48" i="219"/>
  <c r="P12" i="219"/>
  <c r="P5" i="193"/>
  <c r="O22" i="193"/>
  <c r="AF8" i="202"/>
  <c r="AH8" i="202"/>
  <c r="AD8" i="202"/>
  <c r="Q7" i="219" l="1"/>
  <c r="R36" i="219"/>
  <c r="S49" i="219"/>
  <c r="R13" i="219"/>
  <c r="K34" i="219"/>
  <c r="K47" i="219" s="1"/>
  <c r="Q48" i="192"/>
  <c r="P12" i="192"/>
  <c r="Q46" i="192"/>
  <c r="P10" i="192"/>
  <c r="Q47" i="192"/>
  <c r="P11" i="192"/>
  <c r="L30" i="224"/>
  <c r="L41" i="224" s="1"/>
  <c r="AC16" i="222"/>
  <c r="AB6" i="222"/>
  <c r="R16" i="222"/>
  <c r="Q6" i="222"/>
  <c r="N13" i="224"/>
  <c r="N12" i="224"/>
  <c r="P8" i="224"/>
  <c r="P43" i="224"/>
  <c r="P44" i="224" s="1"/>
  <c r="P10" i="224"/>
  <c r="Q42" i="224"/>
  <c r="O11" i="224"/>
  <c r="Q7" i="224"/>
  <c r="Q9" i="224"/>
  <c r="P6" i="224"/>
  <c r="O45" i="224"/>
  <c r="O44" i="224"/>
  <c r="N9" i="222"/>
  <c r="O8" i="222"/>
  <c r="N10" i="222"/>
  <c r="K23" i="222"/>
  <c r="P27" i="222"/>
  <c r="P26" i="222"/>
  <c r="O19" i="222"/>
  <c r="R24" i="222"/>
  <c r="R7" i="222" s="1"/>
  <c r="Q25" i="222"/>
  <c r="Q26" i="222" s="1"/>
  <c r="P17" i="222"/>
  <c r="P18" i="222" s="1"/>
  <c r="O51" i="192"/>
  <c r="P49" i="192"/>
  <c r="P50" i="192" s="1"/>
  <c r="Q44" i="192"/>
  <c r="Q8" i="192" s="1"/>
  <c r="O50" i="192"/>
  <c r="Q40" i="219"/>
  <c r="Q11" i="219" s="1"/>
  <c r="Q39" i="219"/>
  <c r="Q10" i="219" s="1"/>
  <c r="O43" i="219"/>
  <c r="P50" i="219"/>
  <c r="P51" i="219" s="1"/>
  <c r="R48" i="219"/>
  <c r="Q50" i="219"/>
  <c r="Q12" i="219"/>
  <c r="Q38" i="219"/>
  <c r="Q9" i="219" s="1"/>
  <c r="P41" i="219"/>
  <c r="N16" i="219"/>
  <c r="O52" i="219"/>
  <c r="O51" i="219"/>
  <c r="S35" i="219"/>
  <c r="R6" i="219"/>
  <c r="O14" i="219"/>
  <c r="N15" i="219"/>
  <c r="Q5" i="193"/>
  <c r="P22" i="193"/>
  <c r="M10" i="113"/>
  <c r="N10" i="113"/>
  <c r="O10" i="113"/>
  <c r="P10" i="113"/>
  <c r="P12" i="113" s="1"/>
  <c r="Q10" i="113"/>
  <c r="R10" i="113"/>
  <c r="R11" i="113" s="1"/>
  <c r="S10" i="113"/>
  <c r="S12" i="113" s="1"/>
  <c r="T10" i="113"/>
  <c r="U11" i="113" s="1"/>
  <c r="U10" i="113"/>
  <c r="V10" i="113"/>
  <c r="W10" i="113"/>
  <c r="X10" i="113"/>
  <c r="X12" i="113" s="1"/>
  <c r="Y10" i="113"/>
  <c r="Z10" i="113"/>
  <c r="AA10" i="113"/>
  <c r="AB10" i="113"/>
  <c r="AB12" i="113" s="1"/>
  <c r="AC10" i="113"/>
  <c r="AD10" i="113"/>
  <c r="AD11" i="113" s="1"/>
  <c r="AE10" i="113"/>
  <c r="AE12" i="113" s="1"/>
  <c r="AF10" i="113"/>
  <c r="AF12" i="113" s="1"/>
  <c r="AG10" i="113"/>
  <c r="AH10" i="113"/>
  <c r="AI10" i="113"/>
  <c r="AJ10" i="113"/>
  <c r="AJ12" i="113" s="1"/>
  <c r="AK10" i="113"/>
  <c r="AL10" i="113"/>
  <c r="AM10" i="113"/>
  <c r="AN10" i="113"/>
  <c r="AN12" i="113" s="1"/>
  <c r="AO10" i="113"/>
  <c r="AP10" i="113"/>
  <c r="AP11" i="113" s="1"/>
  <c r="AQ10" i="113"/>
  <c r="AQ11" i="113" s="1"/>
  <c r="AR10" i="113"/>
  <c r="AR12" i="113" s="1"/>
  <c r="AS10" i="113"/>
  <c r="AT10" i="113"/>
  <c r="AU10" i="113"/>
  <c r="M11" i="113"/>
  <c r="N11" i="113"/>
  <c r="O11" i="113"/>
  <c r="Q11" i="113"/>
  <c r="V11" i="113"/>
  <c r="W11" i="113"/>
  <c r="Y11" i="113"/>
  <c r="Z11" i="113"/>
  <c r="AA11" i="113"/>
  <c r="AC11" i="113"/>
  <c r="AG11" i="113"/>
  <c r="AH11" i="113"/>
  <c r="AI11" i="113"/>
  <c r="AK11" i="113"/>
  <c r="AL11" i="113"/>
  <c r="AM11" i="113"/>
  <c r="AO11" i="113"/>
  <c r="AS11" i="113"/>
  <c r="AT11" i="113"/>
  <c r="AU11" i="113"/>
  <c r="M12" i="113"/>
  <c r="N12" i="113"/>
  <c r="O12" i="113"/>
  <c r="Q12" i="113"/>
  <c r="R12" i="113"/>
  <c r="U12" i="113"/>
  <c r="V12" i="113"/>
  <c r="W12" i="113"/>
  <c r="Y12" i="113"/>
  <c r="Z12" i="113"/>
  <c r="AA12" i="113"/>
  <c r="AC12" i="113"/>
  <c r="AD12" i="113"/>
  <c r="AG12" i="113"/>
  <c r="AH12" i="113"/>
  <c r="AI12" i="113"/>
  <c r="AK12" i="113"/>
  <c r="AL12" i="113"/>
  <c r="AM12" i="113"/>
  <c r="AO12" i="113"/>
  <c r="AP12" i="113"/>
  <c r="AS12" i="113"/>
  <c r="AT12" i="113"/>
  <c r="AU12" i="113"/>
  <c r="D6" i="113"/>
  <c r="D7" i="113"/>
  <c r="D8" i="113"/>
  <c r="D9" i="113"/>
  <c r="D5" i="113"/>
  <c r="R7" i="219" l="1"/>
  <c r="S36" i="219"/>
  <c r="T49" i="219"/>
  <c r="S13" i="219"/>
  <c r="L34" i="219"/>
  <c r="L47" i="219" s="1"/>
  <c r="R47" i="192"/>
  <c r="Q11" i="192"/>
  <c r="R46" i="192"/>
  <c r="Q10" i="192"/>
  <c r="R48" i="192"/>
  <c r="Q12" i="192"/>
  <c r="M30" i="224"/>
  <c r="M41" i="224" s="1"/>
  <c r="O9" i="222"/>
  <c r="O9" i="203"/>
  <c r="S16" i="222"/>
  <c r="R6" i="222"/>
  <c r="AD16" i="222"/>
  <c r="AC6" i="222"/>
  <c r="Q8" i="224"/>
  <c r="O13" i="224"/>
  <c r="R7" i="224"/>
  <c r="P11" i="224"/>
  <c r="P12" i="224" s="1"/>
  <c r="R42" i="224"/>
  <c r="Q10" i="224"/>
  <c r="Q6" i="224"/>
  <c r="P45" i="224"/>
  <c r="O12" i="224"/>
  <c r="R9" i="224"/>
  <c r="Q43" i="224"/>
  <c r="O10" i="222"/>
  <c r="L23" i="222"/>
  <c r="R25" i="222"/>
  <c r="R26" i="222" s="1"/>
  <c r="S24" i="222"/>
  <c r="S7" i="222" s="1"/>
  <c r="P8" i="222"/>
  <c r="P9" i="203" s="1"/>
  <c r="Q27" i="222"/>
  <c r="P19" i="222"/>
  <c r="Q17" i="222"/>
  <c r="Q18" i="222" s="1"/>
  <c r="R44" i="192"/>
  <c r="R8" i="192" s="1"/>
  <c r="Q49" i="192"/>
  <c r="Q50" i="192" s="1"/>
  <c r="P51" i="192"/>
  <c r="R38" i="219"/>
  <c r="R9" i="219" s="1"/>
  <c r="Q41" i="219"/>
  <c r="Q42" i="219" s="1"/>
  <c r="R39" i="219"/>
  <c r="R10" i="219" s="1"/>
  <c r="R50" i="219"/>
  <c r="T35" i="219"/>
  <c r="S6" i="219"/>
  <c r="Q51" i="219"/>
  <c r="P52" i="219"/>
  <c r="O16" i="219"/>
  <c r="O15" i="219"/>
  <c r="R40" i="219"/>
  <c r="R11" i="219" s="1"/>
  <c r="Q52" i="219"/>
  <c r="P43" i="219"/>
  <c r="P42" i="219"/>
  <c r="R12" i="219"/>
  <c r="S48" i="219"/>
  <c r="P14" i="219"/>
  <c r="R5" i="193"/>
  <c r="Q22" i="193"/>
  <c r="AJ11" i="113"/>
  <c r="X11" i="113"/>
  <c r="T11" i="113"/>
  <c r="T12" i="113"/>
  <c r="AE11" i="113"/>
  <c r="S11" i="113"/>
  <c r="AQ12" i="113"/>
  <c r="AN11" i="113"/>
  <c r="AB11" i="113"/>
  <c r="P11" i="113"/>
  <c r="AR11" i="113"/>
  <c r="AF11" i="113"/>
  <c r="S7" i="219" l="1"/>
  <c r="T36" i="219"/>
  <c r="U49" i="219"/>
  <c r="T13" i="219"/>
  <c r="M34" i="219"/>
  <c r="M47" i="219" s="1"/>
  <c r="S48" i="192"/>
  <c r="R12" i="192"/>
  <c r="S46" i="192"/>
  <c r="R10" i="192"/>
  <c r="S47" i="192"/>
  <c r="R11" i="192"/>
  <c r="N30" i="224"/>
  <c r="N41" i="224" s="1"/>
  <c r="AE16" i="222"/>
  <c r="AD6" i="222"/>
  <c r="T16" i="222"/>
  <c r="S6" i="222"/>
  <c r="R8" i="224"/>
  <c r="S42" i="224"/>
  <c r="R10" i="224"/>
  <c r="S9" i="224"/>
  <c r="R6" i="224"/>
  <c r="R43" i="224"/>
  <c r="R44" i="224" s="1"/>
  <c r="S7" i="224"/>
  <c r="Q45" i="224"/>
  <c r="Q11" i="224"/>
  <c r="Q12" i="224" s="1"/>
  <c r="P13" i="224"/>
  <c r="Q44" i="224"/>
  <c r="M23" i="222"/>
  <c r="R17" i="222"/>
  <c r="R18" i="222" s="1"/>
  <c r="Q8" i="222"/>
  <c r="Q9" i="203" s="1"/>
  <c r="P10" i="222"/>
  <c r="P9" i="222"/>
  <c r="S25" i="222"/>
  <c r="S26" i="222" s="1"/>
  <c r="T24" i="222"/>
  <c r="T7" i="222" s="1"/>
  <c r="R27" i="222"/>
  <c r="Q19" i="222"/>
  <c r="Q51" i="192"/>
  <c r="R49" i="192"/>
  <c r="S44" i="192"/>
  <c r="S8" i="192" s="1"/>
  <c r="R52" i="219"/>
  <c r="R51" i="219"/>
  <c r="U35" i="219"/>
  <c r="T6" i="219"/>
  <c r="Q15" i="219"/>
  <c r="P16" i="219"/>
  <c r="S40" i="219"/>
  <c r="S11" i="219" s="1"/>
  <c r="Q43" i="219"/>
  <c r="P15" i="219"/>
  <c r="Q14" i="219"/>
  <c r="T48" i="219"/>
  <c r="S12" i="219"/>
  <c r="S39" i="219"/>
  <c r="S10" i="219" s="1"/>
  <c r="S38" i="219"/>
  <c r="S9" i="219" s="1"/>
  <c r="R41" i="219"/>
  <c r="S5" i="193"/>
  <c r="R22" i="193"/>
  <c r="G4" i="113"/>
  <c r="H4" i="113" s="1"/>
  <c r="I4" i="113" s="1"/>
  <c r="J4" i="113" s="1"/>
  <c r="F4" i="113"/>
  <c r="M10" i="111"/>
  <c r="N10" i="111"/>
  <c r="O10" i="111"/>
  <c r="P10" i="111"/>
  <c r="Q10" i="111"/>
  <c r="R10" i="111"/>
  <c r="R11" i="111" s="1"/>
  <c r="S10" i="111"/>
  <c r="T10" i="111"/>
  <c r="T11" i="111" s="1"/>
  <c r="U10" i="111"/>
  <c r="V10" i="111"/>
  <c r="V11" i="111" s="1"/>
  <c r="W10" i="111"/>
  <c r="X10" i="111"/>
  <c r="Y10" i="111"/>
  <c r="Z10" i="111"/>
  <c r="AA10" i="111"/>
  <c r="AB10" i="111"/>
  <c r="AC10" i="111"/>
  <c r="AD10" i="111"/>
  <c r="AD11" i="111" s="1"/>
  <c r="AE10" i="111"/>
  <c r="AF10" i="111"/>
  <c r="AF11" i="111" s="1"/>
  <c r="AG10" i="111"/>
  <c r="AH10" i="111"/>
  <c r="AH11" i="111" s="1"/>
  <c r="AI10" i="111"/>
  <c r="AJ10" i="111"/>
  <c r="AJ11" i="111" s="1"/>
  <c r="AK10" i="111"/>
  <c r="AL10" i="111"/>
  <c r="AM10" i="111"/>
  <c r="AN10" i="111"/>
  <c r="AO10" i="111"/>
  <c r="AP10" i="111"/>
  <c r="AP11" i="111" s="1"/>
  <c r="AQ10" i="111"/>
  <c r="AR10" i="111"/>
  <c r="AR11" i="111" s="1"/>
  <c r="AS10" i="111"/>
  <c r="AT10" i="111"/>
  <c r="AT11" i="111" s="1"/>
  <c r="AU10" i="111"/>
  <c r="Q11" i="111"/>
  <c r="AQ11" i="111"/>
  <c r="F4" i="111"/>
  <c r="G4" i="111" s="1"/>
  <c r="H4" i="111" s="1"/>
  <c r="I4" i="111" s="1"/>
  <c r="J4" i="111" s="1"/>
  <c r="K4" i="111" s="1"/>
  <c r="L4" i="111" s="1"/>
  <c r="M4" i="111" s="1"/>
  <c r="N4" i="111" s="1"/>
  <c r="O4" i="111" s="1"/>
  <c r="P4" i="111" s="1"/>
  <c r="Q4" i="111" s="1"/>
  <c r="R4" i="111" s="1"/>
  <c r="S4" i="111" s="1"/>
  <c r="T4" i="111" s="1"/>
  <c r="U4" i="111" s="1"/>
  <c r="V4" i="111" s="1"/>
  <c r="W4" i="111" s="1"/>
  <c r="X4" i="111" s="1"/>
  <c r="Y4" i="111" s="1"/>
  <c r="Z4" i="111" s="1"/>
  <c r="AA4" i="111" s="1"/>
  <c r="AB4" i="111" s="1"/>
  <c r="AC4" i="111" s="1"/>
  <c r="AD4" i="111" s="1"/>
  <c r="AE4" i="111" s="1"/>
  <c r="AF4" i="111" s="1"/>
  <c r="AG4" i="111" s="1"/>
  <c r="AH4" i="111" s="1"/>
  <c r="AI4" i="111" s="1"/>
  <c r="AJ4" i="111" s="1"/>
  <c r="AK4" i="111" s="1"/>
  <c r="AL4" i="111" s="1"/>
  <c r="AM4" i="111" s="1"/>
  <c r="AN4" i="111" s="1"/>
  <c r="AO4" i="111" s="1"/>
  <c r="AP4" i="111" s="1"/>
  <c r="AQ4" i="111" s="1"/>
  <c r="AR4" i="111" s="1"/>
  <c r="AS4" i="111" s="1"/>
  <c r="AT4" i="111" s="1"/>
  <c r="AU4" i="111" s="1"/>
  <c r="T7" i="219" l="1"/>
  <c r="U36" i="219"/>
  <c r="U13" i="219"/>
  <c r="V49" i="219"/>
  <c r="R14" i="219"/>
  <c r="N34" i="219"/>
  <c r="N47" i="219" s="1"/>
  <c r="T47" i="192"/>
  <c r="S11" i="192"/>
  <c r="T46" i="192"/>
  <c r="S10" i="192"/>
  <c r="T48" i="192"/>
  <c r="S12" i="192"/>
  <c r="O30" i="224"/>
  <c r="O41" i="224" s="1"/>
  <c r="U16" i="222"/>
  <c r="U6" i="222" s="1"/>
  <c r="T6" i="222"/>
  <c r="AF16" i="222"/>
  <c r="AE6" i="222"/>
  <c r="T7" i="224"/>
  <c r="R45" i="224"/>
  <c r="R11" i="224"/>
  <c r="T42" i="224"/>
  <c r="S10" i="224"/>
  <c r="S6" i="224"/>
  <c r="Q13" i="224"/>
  <c r="S43" i="224"/>
  <c r="S44" i="224" s="1"/>
  <c r="S8" i="224"/>
  <c r="T9" i="224"/>
  <c r="N23" i="222"/>
  <c r="R8" i="222"/>
  <c r="Q10" i="222"/>
  <c r="Q9" i="222"/>
  <c r="S27" i="222"/>
  <c r="R19" i="222"/>
  <c r="T25" i="222"/>
  <c r="T26" i="222" s="1"/>
  <c r="U24" i="222"/>
  <c r="U7" i="222" s="1"/>
  <c r="S17" i="222"/>
  <c r="S18" i="222" s="1"/>
  <c r="T44" i="192"/>
  <c r="T8" i="192" s="1"/>
  <c r="S49" i="192"/>
  <c r="S50" i="192" s="1"/>
  <c r="R51" i="192"/>
  <c r="R50" i="192"/>
  <c r="R43" i="219"/>
  <c r="R16" i="219"/>
  <c r="V35" i="219"/>
  <c r="U6" i="219"/>
  <c r="T38" i="219"/>
  <c r="T9" i="219" s="1"/>
  <c r="S41" i="219"/>
  <c r="T39" i="219"/>
  <c r="T10" i="219" s="1"/>
  <c r="R42" i="219"/>
  <c r="R15" i="219"/>
  <c r="Q16" i="219"/>
  <c r="U48" i="219"/>
  <c r="T12" i="219"/>
  <c r="S50" i="219"/>
  <c r="T40" i="219"/>
  <c r="T11" i="219" s="1"/>
  <c r="T5" i="193"/>
  <c r="S22" i="193"/>
  <c r="AO11" i="111"/>
  <c r="AC11" i="111"/>
  <c r="U11" i="111"/>
  <c r="AG11" i="111"/>
  <c r="AS11" i="111"/>
  <c r="X11" i="111"/>
  <c r="AI11" i="111"/>
  <c r="AE11" i="111"/>
  <c r="Y11" i="111"/>
  <c r="AK11" i="111"/>
  <c r="W11" i="111"/>
  <c r="AU11" i="111"/>
  <c r="S11" i="111"/>
  <c r="AL11" i="111"/>
  <c r="Z11" i="111"/>
  <c r="N11" i="111"/>
  <c r="AB11" i="111"/>
  <c r="AN11" i="111"/>
  <c r="P11" i="111"/>
  <c r="AM11" i="111"/>
  <c r="AA11" i="111"/>
  <c r="O11" i="111"/>
  <c r="U7" i="219" l="1"/>
  <c r="V36" i="219"/>
  <c r="V13" i="219"/>
  <c r="W49" i="219"/>
  <c r="O34" i="219"/>
  <c r="O47" i="219" s="1"/>
  <c r="U48" i="192"/>
  <c r="T12" i="192"/>
  <c r="U46" i="192"/>
  <c r="T10" i="192"/>
  <c r="U47" i="192"/>
  <c r="T11" i="192"/>
  <c r="P30" i="224"/>
  <c r="P41" i="224" s="1"/>
  <c r="R10" i="222"/>
  <c r="R9" i="203"/>
  <c r="AG16" i="222"/>
  <c r="AF6" i="222"/>
  <c r="T8" i="224"/>
  <c r="U42" i="224"/>
  <c r="U43" i="224" s="1"/>
  <c r="T10" i="224"/>
  <c r="R13" i="224"/>
  <c r="R12" i="224"/>
  <c r="S45" i="224"/>
  <c r="S11" i="224"/>
  <c r="S12" i="224" s="1"/>
  <c r="T43" i="224"/>
  <c r="T44" i="224" s="1"/>
  <c r="U9" i="224"/>
  <c r="T6" i="224"/>
  <c r="U7" i="224"/>
  <c r="R9" i="222"/>
  <c r="S8" i="222"/>
  <c r="O23" i="222"/>
  <c r="S19" i="222"/>
  <c r="T17" i="222"/>
  <c r="T18" i="222" s="1"/>
  <c r="U25" i="222"/>
  <c r="U26" i="222" s="1"/>
  <c r="T27" i="222"/>
  <c r="S51" i="192"/>
  <c r="U44" i="192"/>
  <c r="U8" i="192" s="1"/>
  <c r="T49" i="192"/>
  <c r="W35" i="219"/>
  <c r="V6" i="219"/>
  <c r="U39" i="219"/>
  <c r="U10" i="219" s="1"/>
  <c r="U40" i="219"/>
  <c r="U11" i="219" s="1"/>
  <c r="S14" i="219"/>
  <c r="T50" i="219"/>
  <c r="V48" i="219"/>
  <c r="U12" i="219"/>
  <c r="U50" i="219"/>
  <c r="U38" i="219"/>
  <c r="U9" i="219" s="1"/>
  <c r="T41" i="219"/>
  <c r="S52" i="219"/>
  <c r="S51" i="219"/>
  <c r="S43" i="219"/>
  <c r="S42" i="219"/>
  <c r="U5" i="193"/>
  <c r="T22" i="193"/>
  <c r="K7" i="210"/>
  <c r="C7" i="210"/>
  <c r="K11" i="210"/>
  <c r="C11" i="210"/>
  <c r="K12" i="210"/>
  <c r="C12" i="210"/>
  <c r="C13" i="210"/>
  <c r="K14" i="210"/>
  <c r="C14" i="210"/>
  <c r="K16" i="210"/>
  <c r="C16" i="210"/>
  <c r="K15" i="210"/>
  <c r="C15" i="210"/>
  <c r="O5" i="116"/>
  <c r="O6" i="116" s="1"/>
  <c r="M6" i="116"/>
  <c r="N6" i="116"/>
  <c r="X6" i="116"/>
  <c r="X8" i="116" s="1"/>
  <c r="Y6" i="116"/>
  <c r="Z6" i="116"/>
  <c r="AA6" i="116"/>
  <c r="AB6" i="116"/>
  <c r="AB8" i="116" s="1"/>
  <c r="AC6" i="116"/>
  <c r="AC7" i="116" s="1"/>
  <c r="AD6" i="116"/>
  <c r="AD8" i="116" s="1"/>
  <c r="AE6" i="116"/>
  <c r="AE7" i="116" s="1"/>
  <c r="AF6" i="116"/>
  <c r="AF8" i="116" s="1"/>
  <c r="AG6" i="116"/>
  <c r="AG7" i="116" s="1"/>
  <c r="AH6" i="116"/>
  <c r="AH8" i="116" s="1"/>
  <c r="AI6" i="116"/>
  <c r="AI8" i="116" s="1"/>
  <c r="AJ6" i="116"/>
  <c r="AJ8" i="116" s="1"/>
  <c r="AK6" i="116"/>
  <c r="AL6" i="116"/>
  <c r="AM6" i="116"/>
  <c r="AN6" i="116"/>
  <c r="AN8" i="116" s="1"/>
  <c r="AO6" i="116"/>
  <c r="AO8" i="116" s="1"/>
  <c r="AP6" i="116"/>
  <c r="AP8" i="116" s="1"/>
  <c r="AQ6" i="116"/>
  <c r="AQ8" i="116" s="1"/>
  <c r="AR6" i="116"/>
  <c r="AR7" i="116" s="1"/>
  <c r="AS6" i="116"/>
  <c r="AS8" i="116" s="1"/>
  <c r="AT6" i="116"/>
  <c r="AT8" i="116" s="1"/>
  <c r="AU6" i="116"/>
  <c r="AU8" i="116" s="1"/>
  <c r="M7" i="116"/>
  <c r="N7" i="116"/>
  <c r="Y7" i="116"/>
  <c r="Z7" i="116"/>
  <c r="AA7" i="116"/>
  <c r="AK7" i="116"/>
  <c r="AL7" i="116"/>
  <c r="AM7" i="116"/>
  <c r="M8" i="116"/>
  <c r="N8" i="116"/>
  <c r="Y8" i="116"/>
  <c r="Z8" i="116"/>
  <c r="AA8" i="116"/>
  <c r="AK8" i="116"/>
  <c r="AL8" i="116"/>
  <c r="AM8" i="116"/>
  <c r="M5" i="116"/>
  <c r="N5" i="116" s="1"/>
  <c r="L5" i="116"/>
  <c r="K5" i="116"/>
  <c r="V7" i="219" l="1"/>
  <c r="W36" i="219"/>
  <c r="W13" i="219"/>
  <c r="X49" i="219"/>
  <c r="T14" i="219"/>
  <c r="T15" i="219" s="1"/>
  <c r="P34" i="219"/>
  <c r="P47" i="219" s="1"/>
  <c r="W47" i="192"/>
  <c r="U11" i="192"/>
  <c r="V46" i="192"/>
  <c r="U10" i="192"/>
  <c r="V48" i="192"/>
  <c r="U12" i="192"/>
  <c r="Q30" i="224"/>
  <c r="Q41" i="224" s="1"/>
  <c r="S10" i="222"/>
  <c r="S9" i="203"/>
  <c r="AH16" i="222"/>
  <c r="AG6" i="222"/>
  <c r="U45" i="224"/>
  <c r="S13" i="224"/>
  <c r="V7" i="224"/>
  <c r="T11" i="224"/>
  <c r="T12" i="224" s="1"/>
  <c r="V42" i="224"/>
  <c r="V43" i="224" s="1"/>
  <c r="U10" i="224"/>
  <c r="U6" i="224"/>
  <c r="U44" i="224"/>
  <c r="T45" i="224"/>
  <c r="U8" i="224"/>
  <c r="V9" i="224"/>
  <c r="S9" i="222"/>
  <c r="P23" i="222"/>
  <c r="U17" i="222"/>
  <c r="T8" i="222"/>
  <c r="T9" i="203" s="1"/>
  <c r="U27" i="222"/>
  <c r="W24" i="222"/>
  <c r="W7" i="222" s="1"/>
  <c r="V25" i="222"/>
  <c r="T19" i="222"/>
  <c r="T51" i="192"/>
  <c r="V44" i="192"/>
  <c r="V8" i="192" s="1"/>
  <c r="U49" i="192"/>
  <c r="T50" i="192"/>
  <c r="T43" i="219"/>
  <c r="V40" i="219"/>
  <c r="V11" i="219" s="1"/>
  <c r="V38" i="219"/>
  <c r="V9" i="219" s="1"/>
  <c r="U41" i="219"/>
  <c r="W48" i="219"/>
  <c r="V12" i="219"/>
  <c r="T42" i="219"/>
  <c r="U51" i="219"/>
  <c r="T52" i="219"/>
  <c r="V39" i="219"/>
  <c r="V10" i="219" s="1"/>
  <c r="T51" i="219"/>
  <c r="S16" i="219"/>
  <c r="S15" i="219"/>
  <c r="U52" i="219"/>
  <c r="W6" i="219"/>
  <c r="X35" i="219"/>
  <c r="V5" i="193"/>
  <c r="U22" i="193"/>
  <c r="O8" i="116"/>
  <c r="O7" i="116"/>
  <c r="P5" i="116"/>
  <c r="AJ7" i="116"/>
  <c r="AI7" i="116"/>
  <c r="AH7" i="116"/>
  <c r="AG8" i="116"/>
  <c r="AF7" i="116"/>
  <c r="AE8" i="116"/>
  <c r="AP7" i="116"/>
  <c r="AO7" i="116"/>
  <c r="AC8" i="116"/>
  <c r="AN7" i="116"/>
  <c r="AB7" i="116"/>
  <c r="AU7" i="116"/>
  <c r="AT7" i="116"/>
  <c r="AS7" i="116"/>
  <c r="AR8" i="116"/>
  <c r="AQ7" i="116"/>
  <c r="AD7" i="116"/>
  <c r="T16" i="219" l="1"/>
  <c r="W7" i="219"/>
  <c r="X36" i="219"/>
  <c r="Y49" i="219"/>
  <c r="X13" i="219"/>
  <c r="Q34" i="219"/>
  <c r="Q47" i="219" s="1"/>
  <c r="W46" i="192"/>
  <c r="V10" i="192"/>
  <c r="X47" i="192"/>
  <c r="W11" i="192"/>
  <c r="W48" i="192"/>
  <c r="V12" i="192"/>
  <c r="R30" i="224"/>
  <c r="R41" i="224" s="1"/>
  <c r="AI16" i="222"/>
  <c r="AH6" i="222"/>
  <c r="V45" i="224"/>
  <c r="V44" i="224"/>
  <c r="V6" i="224"/>
  <c r="W7" i="224"/>
  <c r="W9" i="224"/>
  <c r="V8" i="224"/>
  <c r="T13" i="224"/>
  <c r="U11" i="224"/>
  <c r="W42" i="224"/>
  <c r="W43" i="224" s="1"/>
  <c r="V10" i="224"/>
  <c r="Q23" i="222"/>
  <c r="U19" i="222"/>
  <c r="U8" i="222"/>
  <c r="U9" i="203" s="1"/>
  <c r="V17" i="222"/>
  <c r="V18" i="222" s="1"/>
  <c r="V27" i="222"/>
  <c r="T10" i="222"/>
  <c r="T9" i="222"/>
  <c r="W25" i="222"/>
  <c r="W26" i="222" s="1"/>
  <c r="X24" i="222"/>
  <c r="X7" i="222" s="1"/>
  <c r="V26" i="222"/>
  <c r="U18" i="222"/>
  <c r="V49" i="192"/>
  <c r="V50" i="192" s="1"/>
  <c r="W44" i="192"/>
  <c r="W8" i="192" s="1"/>
  <c r="U51" i="192"/>
  <c r="U50" i="192"/>
  <c r="W39" i="219"/>
  <c r="W10" i="219" s="1"/>
  <c r="U43" i="219"/>
  <c r="W38" i="219"/>
  <c r="W9" i="219" s="1"/>
  <c r="V41" i="219"/>
  <c r="V42" i="219" s="1"/>
  <c r="U42" i="219"/>
  <c r="W50" i="219"/>
  <c r="X48" i="219"/>
  <c r="W12" i="219"/>
  <c r="W40" i="219"/>
  <c r="W11" i="219" s="1"/>
  <c r="U14" i="219"/>
  <c r="Y35" i="219"/>
  <c r="X6" i="219"/>
  <c r="V50" i="219"/>
  <c r="W5" i="193"/>
  <c r="V22" i="193"/>
  <c r="Q5" i="116"/>
  <c r="P6" i="116"/>
  <c r="X7" i="219" l="1"/>
  <c r="Y36" i="219"/>
  <c r="Z49" i="219"/>
  <c r="Y13" i="219"/>
  <c r="R34" i="219"/>
  <c r="R47" i="219" s="1"/>
  <c r="X48" i="192"/>
  <c r="W12" i="192"/>
  <c r="Y47" i="192"/>
  <c r="X11" i="192"/>
  <c r="X46" i="192"/>
  <c r="W10" i="192"/>
  <c r="V11" i="224"/>
  <c r="V13" i="224" s="1"/>
  <c r="K19" i="224"/>
  <c r="S30" i="224"/>
  <c r="S41" i="224" s="1"/>
  <c r="AJ16" i="222"/>
  <c r="AI6" i="222"/>
  <c r="W45" i="224"/>
  <c r="W44" i="224"/>
  <c r="W6" i="224"/>
  <c r="X9" i="224"/>
  <c r="K22" i="224" s="1"/>
  <c r="X7" i="224"/>
  <c r="K20" i="224" s="1"/>
  <c r="X42" i="224"/>
  <c r="X43" i="224" s="1"/>
  <c r="W10" i="224"/>
  <c r="U13" i="224"/>
  <c r="W8" i="224"/>
  <c r="U12" i="224"/>
  <c r="R23" i="222"/>
  <c r="U10" i="222"/>
  <c r="X25" i="222"/>
  <c r="Y24" i="222"/>
  <c r="Y7" i="222" s="1"/>
  <c r="W27" i="222"/>
  <c r="V19" i="222"/>
  <c r="W17" i="222"/>
  <c r="W18" i="222" s="1"/>
  <c r="V8" i="222"/>
  <c r="U9" i="222"/>
  <c r="W49" i="192"/>
  <c r="W50" i="192" s="1"/>
  <c r="X44" i="192"/>
  <c r="X8" i="192" s="1"/>
  <c r="V51" i="192"/>
  <c r="X38" i="219"/>
  <c r="X9" i="219" s="1"/>
  <c r="W41" i="219"/>
  <c r="W42" i="219" s="1"/>
  <c r="Z35" i="219"/>
  <c r="Y6" i="219"/>
  <c r="U16" i="219"/>
  <c r="U15" i="219"/>
  <c r="W51" i="219"/>
  <c r="V52" i="219"/>
  <c r="V51" i="219"/>
  <c r="Y48" i="219"/>
  <c r="X12" i="219"/>
  <c r="X40" i="219"/>
  <c r="X11" i="219" s="1"/>
  <c r="W52" i="219"/>
  <c r="V43" i="219"/>
  <c r="V14" i="219"/>
  <c r="X39" i="219"/>
  <c r="X10" i="219" s="1"/>
  <c r="X5" i="193"/>
  <c r="W22" i="193"/>
  <c r="P8" i="116"/>
  <c r="P7" i="116"/>
  <c r="R5" i="116"/>
  <c r="Q6" i="116"/>
  <c r="Y7" i="219" l="1"/>
  <c r="Z36" i="219"/>
  <c r="AA49" i="219"/>
  <c r="Z13" i="219"/>
  <c r="S34" i="219"/>
  <c r="S47" i="219" s="1"/>
  <c r="Y46" i="192"/>
  <c r="X10" i="192"/>
  <c r="Z47" i="192"/>
  <c r="Y11" i="192"/>
  <c r="Y48" i="192"/>
  <c r="X12" i="192"/>
  <c r="V12" i="224"/>
  <c r="T30" i="224"/>
  <c r="T41" i="224" s="1"/>
  <c r="L19" i="224"/>
  <c r="V9" i="222"/>
  <c r="V9" i="203"/>
  <c r="AK16" i="222"/>
  <c r="AJ6" i="222"/>
  <c r="X45" i="224"/>
  <c r="X44" i="224"/>
  <c r="Y7" i="224"/>
  <c r="L20" i="224" s="1"/>
  <c r="Y9" i="224"/>
  <c r="L22" i="224" s="1"/>
  <c r="Y42" i="224"/>
  <c r="X10" i="224"/>
  <c r="W11" i="224"/>
  <c r="X8" i="224"/>
  <c r="K21" i="224" s="1"/>
  <c r="X6" i="224"/>
  <c r="S23" i="222"/>
  <c r="W8" i="222"/>
  <c r="X17" i="222"/>
  <c r="X18" i="222" s="1"/>
  <c r="Y25" i="222"/>
  <c r="Z24" i="222"/>
  <c r="Z7" i="222" s="1"/>
  <c r="X27" i="222"/>
  <c r="X26" i="222"/>
  <c r="V10" i="222"/>
  <c r="W19" i="222"/>
  <c r="X49" i="192"/>
  <c r="X50" i="192" s="1"/>
  <c r="Y44" i="192"/>
  <c r="Y8" i="192" s="1"/>
  <c r="W51" i="192"/>
  <c r="Y40" i="219"/>
  <c r="Y11" i="219" s="1"/>
  <c r="V16" i="219"/>
  <c r="AA35" i="219"/>
  <c r="Z6" i="219"/>
  <c r="X50" i="219"/>
  <c r="W43" i="219"/>
  <c r="Y39" i="219"/>
  <c r="Y10" i="219" s="1"/>
  <c r="V15" i="219"/>
  <c r="Z48" i="219"/>
  <c r="Y12" i="219"/>
  <c r="W14" i="219"/>
  <c r="W15" i="219" s="1"/>
  <c r="Y38" i="219"/>
  <c r="Y9" i="219" s="1"/>
  <c r="X41" i="219"/>
  <c r="Y5" i="193"/>
  <c r="L13" i="193" s="1"/>
  <c r="X22" i="193"/>
  <c r="Q8" i="116"/>
  <c r="S5" i="116"/>
  <c r="R6" i="116"/>
  <c r="R7" i="116" s="1"/>
  <c r="Q7" i="116"/>
  <c r="Z7" i="219" l="1"/>
  <c r="AA36" i="219"/>
  <c r="AA13" i="219"/>
  <c r="AB49" i="219"/>
  <c r="T34" i="219"/>
  <c r="T47" i="219" s="1"/>
  <c r="Z48" i="192"/>
  <c r="Y12" i="192"/>
  <c r="AA47" i="192"/>
  <c r="Z11" i="192"/>
  <c r="Z46" i="192"/>
  <c r="Y10" i="192"/>
  <c r="M19" i="224"/>
  <c r="U30" i="224"/>
  <c r="U41" i="224" s="1"/>
  <c r="W9" i="222"/>
  <c r="W9" i="203"/>
  <c r="AL16" i="222"/>
  <c r="AK6" i="222"/>
  <c r="Y8" i="224"/>
  <c r="L21" i="224" s="1"/>
  <c r="Z7" i="224"/>
  <c r="M20" i="224" s="1"/>
  <c r="W13" i="224"/>
  <c r="W12" i="224"/>
  <c r="Z9" i="224"/>
  <c r="M22" i="224" s="1"/>
  <c r="Y6" i="224"/>
  <c r="Y43" i="224"/>
  <c r="Z42" i="224"/>
  <c r="Y10" i="224"/>
  <c r="K18" i="224"/>
  <c r="X11" i="224"/>
  <c r="X12" i="224" s="1"/>
  <c r="K24" i="224" s="1"/>
  <c r="W10" i="222"/>
  <c r="T23" i="222"/>
  <c r="X19" i="222"/>
  <c r="Y27" i="222"/>
  <c r="Y17" i="222"/>
  <c r="Y18" i="222" s="1"/>
  <c r="AA24" i="222"/>
  <c r="AA7" i="222" s="1"/>
  <c r="Z25" i="222"/>
  <c r="Z26" i="222" s="1"/>
  <c r="Y26" i="222"/>
  <c r="X8" i="222"/>
  <c r="X9" i="203" s="1"/>
  <c r="Y49" i="192"/>
  <c r="Y50" i="192" s="1"/>
  <c r="Z44" i="192"/>
  <c r="Z8" i="192" s="1"/>
  <c r="X51" i="192"/>
  <c r="X52" i="219"/>
  <c r="X51" i="219"/>
  <c r="X14" i="219"/>
  <c r="Z39" i="219"/>
  <c r="Z10" i="219" s="1"/>
  <c r="AB35" i="219"/>
  <c r="AA6" i="219"/>
  <c r="X43" i="219"/>
  <c r="Z38" i="219"/>
  <c r="Z9" i="219" s="1"/>
  <c r="Y41" i="219"/>
  <c r="Y42" i="219" s="1"/>
  <c r="W16" i="219"/>
  <c r="AA48" i="219"/>
  <c r="Z50" i="219"/>
  <c r="Z12" i="219"/>
  <c r="Z40" i="219"/>
  <c r="Z11" i="219" s="1"/>
  <c r="Y50" i="219"/>
  <c r="X42" i="219"/>
  <c r="Z5" i="193"/>
  <c r="M13" i="193" s="1"/>
  <c r="Y22" i="193"/>
  <c r="T5" i="116"/>
  <c r="S6" i="116"/>
  <c r="R8" i="116"/>
  <c r="S7" i="116"/>
  <c r="AA7" i="219" l="1"/>
  <c r="AB36" i="219"/>
  <c r="AB13" i="219"/>
  <c r="AC49" i="219"/>
  <c r="U34" i="219"/>
  <c r="U47" i="219" s="1"/>
  <c r="AA46" i="192"/>
  <c r="Z10" i="192"/>
  <c r="AB47" i="192"/>
  <c r="AA11" i="192"/>
  <c r="AA48" i="192"/>
  <c r="Z12" i="192"/>
  <c r="V30" i="224"/>
  <c r="V41" i="224" s="1"/>
  <c r="N19" i="224"/>
  <c r="AM16" i="222"/>
  <c r="AL6" i="222"/>
  <c r="Z10" i="224"/>
  <c r="AA42" i="224"/>
  <c r="AA7" i="224"/>
  <c r="N20" i="224" s="1"/>
  <c r="AA9" i="224"/>
  <c r="N22" i="224" s="1"/>
  <c r="Y45" i="224"/>
  <c r="Y44" i="224"/>
  <c r="Z43" i="224"/>
  <c r="Z44" i="224" s="1"/>
  <c r="L18" i="224"/>
  <c r="Y11" i="224"/>
  <c r="Y12" i="224" s="1"/>
  <c r="L24" i="224" s="1"/>
  <c r="Z8" i="224"/>
  <c r="M21" i="224" s="1"/>
  <c r="Z6" i="224"/>
  <c r="K23" i="224"/>
  <c r="X13" i="224"/>
  <c r="K25" i="224" s="1"/>
  <c r="U23" i="222"/>
  <c r="Y8" i="222"/>
  <c r="Y9" i="203" s="1"/>
  <c r="AB24" i="222"/>
  <c r="AB7" i="222" s="1"/>
  <c r="AA25" i="222"/>
  <c r="Z17" i="222"/>
  <c r="X10" i="222"/>
  <c r="X9" i="222"/>
  <c r="Y19" i="222"/>
  <c r="Z27" i="222"/>
  <c r="AA44" i="192"/>
  <c r="AA8" i="192" s="1"/>
  <c r="Z49" i="192"/>
  <c r="Z50" i="192" s="1"/>
  <c r="Y51" i="192"/>
  <c r="AA38" i="219"/>
  <c r="AA9" i="219" s="1"/>
  <c r="Z41" i="219"/>
  <c r="Z42" i="219" s="1"/>
  <c r="AC35" i="219"/>
  <c r="AB6" i="219"/>
  <c r="AA39" i="219"/>
  <c r="AA10" i="219" s="1"/>
  <c r="AA40" i="219"/>
  <c r="AA11" i="219" s="1"/>
  <c r="AB48" i="219"/>
  <c r="AA50" i="219"/>
  <c r="AA12" i="219"/>
  <c r="Y14" i="219"/>
  <c r="Y15" i="219" s="1"/>
  <c r="Z51" i="219"/>
  <c r="Y52" i="219"/>
  <c r="Z52" i="219"/>
  <c r="X16" i="219"/>
  <c r="X15" i="219"/>
  <c r="Y43" i="219"/>
  <c r="Y51" i="219"/>
  <c r="AA5" i="193"/>
  <c r="N13" i="193" s="1"/>
  <c r="Z22" i="193"/>
  <c r="S8" i="116"/>
  <c r="U5" i="116"/>
  <c r="T6" i="116"/>
  <c r="AB7" i="219" l="1"/>
  <c r="AC36" i="219"/>
  <c r="AD49" i="219"/>
  <c r="AC13" i="219"/>
  <c r="V34" i="219"/>
  <c r="V47" i="219" s="1"/>
  <c r="AB48" i="192"/>
  <c r="AA12" i="192"/>
  <c r="AC47" i="192"/>
  <c r="AB11" i="192"/>
  <c r="AB46" i="192"/>
  <c r="AA10" i="192"/>
  <c r="O19" i="224"/>
  <c r="W30" i="224"/>
  <c r="W41" i="224" s="1"/>
  <c r="AN16" i="222"/>
  <c r="AM6" i="222"/>
  <c r="AB9" i="224"/>
  <c r="O22" i="224" s="1"/>
  <c r="AB7" i="224"/>
  <c r="O20" i="224" s="1"/>
  <c r="L23" i="224"/>
  <c r="Y13" i="224"/>
  <c r="L25" i="224" s="1"/>
  <c r="AA10" i="224"/>
  <c r="AB42" i="224"/>
  <c r="AB43" i="224" s="1"/>
  <c r="AA43" i="224"/>
  <c r="AA44" i="224" s="1"/>
  <c r="M18" i="224"/>
  <c r="Z11" i="224"/>
  <c r="Z12" i="224" s="1"/>
  <c r="M24" i="224" s="1"/>
  <c r="AA8" i="224"/>
  <c r="N21" i="224" s="1"/>
  <c r="Z45" i="224"/>
  <c r="AA6" i="224"/>
  <c r="V23" i="222"/>
  <c r="AA17" i="222"/>
  <c r="Z19" i="222"/>
  <c r="AA27" i="222"/>
  <c r="AC24" i="222"/>
  <c r="AC7" i="222" s="1"/>
  <c r="AB25" i="222"/>
  <c r="AA26" i="222"/>
  <c r="Y10" i="222"/>
  <c r="Z18" i="222"/>
  <c r="Y9" i="222"/>
  <c r="Z8" i="222"/>
  <c r="Z51" i="192"/>
  <c r="AB44" i="192"/>
  <c r="AB8" i="192" s="1"/>
  <c r="AA49" i="192"/>
  <c r="AA52" i="219"/>
  <c r="AC48" i="219"/>
  <c r="AB12" i="219"/>
  <c r="AB50" i="219"/>
  <c r="Z14" i="219"/>
  <c r="AC6" i="219"/>
  <c r="AD35" i="219"/>
  <c r="AB40" i="219"/>
  <c r="AB11" i="219" s="1"/>
  <c r="Y16" i="219"/>
  <c r="Z43" i="219"/>
  <c r="AA51" i="219"/>
  <c r="AB39" i="219"/>
  <c r="AB10" i="219" s="1"/>
  <c r="AB38" i="219"/>
  <c r="AB9" i="219" s="1"/>
  <c r="AA41" i="219"/>
  <c r="AA42" i="219" s="1"/>
  <c r="AB5" i="193"/>
  <c r="O13" i="193" s="1"/>
  <c r="AA22" i="193"/>
  <c r="V5" i="116"/>
  <c r="U6" i="116"/>
  <c r="T8" i="116"/>
  <c r="U7" i="116"/>
  <c r="T7" i="116"/>
  <c r="AC7" i="219" l="1"/>
  <c r="AD36" i="219"/>
  <c r="AE49" i="219"/>
  <c r="AD13" i="219"/>
  <c r="W34" i="219"/>
  <c r="W47" i="219" s="1"/>
  <c r="AC46" i="192"/>
  <c r="AB10" i="192"/>
  <c r="AD47" i="192"/>
  <c r="AC11" i="192"/>
  <c r="AC48" i="192"/>
  <c r="AB12" i="192"/>
  <c r="K17" i="224"/>
  <c r="X30" i="224"/>
  <c r="X41" i="224" s="1"/>
  <c r="P19" i="224"/>
  <c r="Z9" i="222"/>
  <c r="Z9" i="203"/>
  <c r="AO16" i="222"/>
  <c r="AN6" i="222"/>
  <c r="AB45" i="224"/>
  <c r="AB8" i="224"/>
  <c r="O21" i="224" s="1"/>
  <c r="AB6" i="224"/>
  <c r="AB44" i="224"/>
  <c r="AA45" i="224"/>
  <c r="AC7" i="224"/>
  <c r="P20" i="224" s="1"/>
  <c r="M23" i="224"/>
  <c r="Z13" i="224"/>
  <c r="M25" i="224" s="1"/>
  <c r="AC9" i="224"/>
  <c r="P22" i="224" s="1"/>
  <c r="N18" i="224"/>
  <c r="AA11" i="224"/>
  <c r="AB10" i="224"/>
  <c r="AC42" i="224"/>
  <c r="W23" i="222"/>
  <c r="AA19" i="222"/>
  <c r="AB27" i="222"/>
  <c r="AB26" i="222"/>
  <c r="AB17" i="222"/>
  <c r="AB18" i="222" s="1"/>
  <c r="AD24" i="222"/>
  <c r="AD7" i="222" s="1"/>
  <c r="AC25" i="222"/>
  <c r="AC26" i="222" s="1"/>
  <c r="AA18" i="222"/>
  <c r="AA8" i="222"/>
  <c r="Z10" i="222"/>
  <c r="AC44" i="192"/>
  <c r="AC8" i="192" s="1"/>
  <c r="AB49" i="192"/>
  <c r="AB50" i="192" s="1"/>
  <c r="AA51" i="192"/>
  <c r="AA50" i="192"/>
  <c r="AB52" i="219"/>
  <c r="AC39" i="219"/>
  <c r="AC10" i="219" s="1"/>
  <c r="AA14" i="219"/>
  <c r="K29" i="219" s="1"/>
  <c r="AD48" i="219"/>
  <c r="AC50" i="219"/>
  <c r="AC51" i="219" s="1"/>
  <c r="AC12" i="219"/>
  <c r="Z16" i="219"/>
  <c r="Z15" i="219"/>
  <c r="AC40" i="219"/>
  <c r="AC11" i="219" s="1"/>
  <c r="AD6" i="219"/>
  <c r="AA43" i="219"/>
  <c r="AC38" i="219"/>
  <c r="AC9" i="219" s="1"/>
  <c r="AB41" i="219"/>
  <c r="AB51" i="219"/>
  <c r="AC5" i="193"/>
  <c r="P13" i="193" s="1"/>
  <c r="AB22" i="193"/>
  <c r="U8" i="116"/>
  <c r="W5" i="116"/>
  <c r="V6" i="116"/>
  <c r="AD7" i="219" l="1"/>
  <c r="AE36" i="219"/>
  <c r="AF49" i="219"/>
  <c r="AE13" i="219"/>
  <c r="X34" i="219"/>
  <c r="X47" i="219" s="1"/>
  <c r="AD48" i="192"/>
  <c r="AC12" i="192"/>
  <c r="AE47" i="192"/>
  <c r="AD11" i="192"/>
  <c r="AD46" i="192"/>
  <c r="AC10" i="192"/>
  <c r="Q19" i="224"/>
  <c r="Y30" i="224"/>
  <c r="Y41" i="224" s="1"/>
  <c r="L17" i="224"/>
  <c r="AA9" i="222"/>
  <c r="AA9" i="203"/>
  <c r="AP16" i="222"/>
  <c r="AO6" i="222"/>
  <c r="O18" i="224"/>
  <c r="AB11" i="224"/>
  <c r="AB12" i="224" s="1"/>
  <c r="O24" i="224" s="1"/>
  <c r="AD42" i="224"/>
  <c r="AD43" i="224" s="1"/>
  <c r="AC10" i="224"/>
  <c r="AD7" i="224"/>
  <c r="Q20" i="224" s="1"/>
  <c r="AC43" i="224"/>
  <c r="AC6" i="224"/>
  <c r="AD9" i="224"/>
  <c r="Q22" i="224" s="1"/>
  <c r="N23" i="224"/>
  <c r="AA13" i="224"/>
  <c r="N25" i="224" s="1"/>
  <c r="AC8" i="224"/>
  <c r="P21" i="224" s="1"/>
  <c r="AA12" i="224"/>
  <c r="N24" i="224" s="1"/>
  <c r="X23" i="222"/>
  <c r="AC17" i="222"/>
  <c r="AC18" i="222" s="1"/>
  <c r="AA10" i="222"/>
  <c r="AC27" i="222"/>
  <c r="AD25" i="222"/>
  <c r="AD26" i="222" s="1"/>
  <c r="AE24" i="222"/>
  <c r="AE7" i="222" s="1"/>
  <c r="AB8" i="222"/>
  <c r="AB19" i="222"/>
  <c r="AB51" i="192"/>
  <c r="AC49" i="192"/>
  <c r="AD44" i="192"/>
  <c r="AD8" i="192" s="1"/>
  <c r="AD38" i="219"/>
  <c r="AD9" i="219" s="1"/>
  <c r="AC41" i="219"/>
  <c r="AC42" i="219" s="1"/>
  <c r="AF35" i="219"/>
  <c r="AE6" i="219"/>
  <c r="O21" i="219" s="1"/>
  <c r="AB43" i="219"/>
  <c r="AD40" i="219"/>
  <c r="AD11" i="219" s="1"/>
  <c r="AD39" i="219"/>
  <c r="AD10" i="219" s="1"/>
  <c r="AD12" i="219"/>
  <c r="AC52" i="219"/>
  <c r="AA16" i="219"/>
  <c r="AA15" i="219"/>
  <c r="AD50" i="219"/>
  <c r="AB14" i="219"/>
  <c r="AB42" i="219"/>
  <c r="AD5" i="193"/>
  <c r="Q13" i="193" s="1"/>
  <c r="AC22" i="193"/>
  <c r="V8" i="116"/>
  <c r="Y5" i="116"/>
  <c r="Z5" i="116" s="1"/>
  <c r="AA5" i="116" s="1"/>
  <c r="AB5" i="116" s="1"/>
  <c r="AC5" i="116" s="1"/>
  <c r="AD5" i="116" s="1"/>
  <c r="AE5" i="116" s="1"/>
  <c r="AF5" i="116" s="1"/>
  <c r="AG5" i="116" s="1"/>
  <c r="AH5" i="116" s="1"/>
  <c r="AI5" i="116" s="1"/>
  <c r="AJ5" i="116" s="1"/>
  <c r="AK5" i="116" s="1"/>
  <c r="AL5" i="116" s="1"/>
  <c r="AM5" i="116" s="1"/>
  <c r="AN5" i="116" s="1"/>
  <c r="AO5" i="116" s="1"/>
  <c r="AP5" i="116" s="1"/>
  <c r="AQ5" i="116" s="1"/>
  <c r="AR5" i="116" s="1"/>
  <c r="AS5" i="116" s="1"/>
  <c r="AT5" i="116" s="1"/>
  <c r="AU5" i="116" s="1"/>
  <c r="W6" i="116"/>
  <c r="V7" i="116"/>
  <c r="AB15" i="219" l="1"/>
  <c r="L29" i="219"/>
  <c r="AE7" i="219"/>
  <c r="AF36" i="219"/>
  <c r="AF13" i="219"/>
  <c r="AG49" i="219"/>
  <c r="Y34" i="219"/>
  <c r="Y47" i="219" s="1"/>
  <c r="AE46" i="192"/>
  <c r="AD10" i="192"/>
  <c r="AF47" i="192"/>
  <c r="AE11" i="192"/>
  <c r="AE48" i="192"/>
  <c r="AD12" i="192"/>
  <c r="M17" i="224"/>
  <c r="Z30" i="224"/>
  <c r="Z41" i="224" s="1"/>
  <c r="R19" i="224"/>
  <c r="AB9" i="222"/>
  <c r="AB9" i="203"/>
  <c r="AQ16" i="222"/>
  <c r="AP6" i="222"/>
  <c r="AD8" i="224"/>
  <c r="Q21" i="224" s="1"/>
  <c r="AE7" i="224"/>
  <c r="R20" i="224" s="1"/>
  <c r="AC11" i="224"/>
  <c r="P18" i="224"/>
  <c r="AE42" i="224"/>
  <c r="AD10" i="224"/>
  <c r="AD45" i="224"/>
  <c r="O23" i="224"/>
  <c r="AB13" i="224"/>
  <c r="O25" i="224" s="1"/>
  <c r="AD6" i="224"/>
  <c r="AD44" i="224"/>
  <c r="AC45" i="224"/>
  <c r="AC44" i="224"/>
  <c r="AE9" i="224"/>
  <c r="R22" i="224" s="1"/>
  <c r="Y23" i="222"/>
  <c r="AD27" i="222"/>
  <c r="AC19" i="222"/>
  <c r="AC8" i="222"/>
  <c r="AC9" i="203" s="1"/>
  <c r="AD17" i="222"/>
  <c r="AD18" i="222" s="1"/>
  <c r="AB10" i="222"/>
  <c r="AE25" i="222"/>
  <c r="AE26" i="222" s="1"/>
  <c r="AF24" i="222"/>
  <c r="AF7" i="222" s="1"/>
  <c r="AD49" i="192"/>
  <c r="AD50" i="192"/>
  <c r="AC51" i="192"/>
  <c r="AC50" i="192"/>
  <c r="AD52" i="219"/>
  <c r="AD51" i="219"/>
  <c r="AF48" i="219"/>
  <c r="AE12" i="219"/>
  <c r="AG35" i="219"/>
  <c r="AF6" i="219"/>
  <c r="P21" i="219" s="1"/>
  <c r="AC43" i="219"/>
  <c r="AB16" i="219"/>
  <c r="AE39" i="219"/>
  <c r="AE10" i="219" s="1"/>
  <c r="AC14" i="219"/>
  <c r="AE40" i="219"/>
  <c r="AE11" i="219" s="1"/>
  <c r="AE50" i="219"/>
  <c r="AE38" i="219"/>
  <c r="AE9" i="219" s="1"/>
  <c r="AD41" i="219"/>
  <c r="AE5" i="193"/>
  <c r="R13" i="193" s="1"/>
  <c r="AD22" i="193"/>
  <c r="W8" i="116"/>
  <c r="X7" i="116"/>
  <c r="W7" i="116"/>
  <c r="AC15" i="219" l="1"/>
  <c r="M29" i="219"/>
  <c r="AF7" i="219"/>
  <c r="AG36" i="219"/>
  <c r="AH49" i="219"/>
  <c r="AG13" i="219"/>
  <c r="Z34" i="219"/>
  <c r="Z47" i="219" s="1"/>
  <c r="AF48" i="192"/>
  <c r="AE12" i="192"/>
  <c r="AG47" i="192"/>
  <c r="AF11" i="192"/>
  <c r="AF46" i="192"/>
  <c r="AE10" i="192"/>
  <c r="S19" i="224"/>
  <c r="AA30" i="224"/>
  <c r="AA41" i="224" s="1"/>
  <c r="N17" i="224"/>
  <c r="AR16" i="222"/>
  <c r="AQ6" i="222"/>
  <c r="AF42" i="224"/>
  <c r="AE10" i="224"/>
  <c r="P23" i="224"/>
  <c r="AC13" i="224"/>
  <c r="P25" i="224" s="1"/>
  <c r="AF9" i="224"/>
  <c r="S22" i="224" s="1"/>
  <c r="AF7" i="224"/>
  <c r="S20" i="224" s="1"/>
  <c r="AC12" i="224"/>
  <c r="P24" i="224" s="1"/>
  <c r="AE8" i="224"/>
  <c r="R21" i="224" s="1"/>
  <c r="AD11" i="224"/>
  <c r="Q18" i="224"/>
  <c r="AE6" i="224"/>
  <c r="AE43" i="224"/>
  <c r="Z23" i="222"/>
  <c r="AE17" i="222"/>
  <c r="AE18" i="222" s="1"/>
  <c r="AC10" i="222"/>
  <c r="AE27" i="222"/>
  <c r="AF25" i="222"/>
  <c r="AF26" i="222" s="1"/>
  <c r="AG24" i="222"/>
  <c r="AG7" i="222" s="1"/>
  <c r="AC9" i="222"/>
  <c r="AD8" i="222"/>
  <c r="AD19" i="222"/>
  <c r="AF44" i="192"/>
  <c r="AF8" i="192" s="1"/>
  <c r="AE49" i="192"/>
  <c r="AE50" i="192" s="1"/>
  <c r="AD51" i="192"/>
  <c r="AE52" i="219"/>
  <c r="AE51" i="219"/>
  <c r="AH35" i="219"/>
  <c r="AG6" i="219"/>
  <c r="Q21" i="219" s="1"/>
  <c r="AG48" i="219"/>
  <c r="AF50" i="219"/>
  <c r="AF12" i="219"/>
  <c r="AD43" i="219"/>
  <c r="AD42" i="219"/>
  <c r="AF38" i="219"/>
  <c r="AF9" i="219" s="1"/>
  <c r="AE41" i="219"/>
  <c r="AF39" i="219"/>
  <c r="AF10" i="219" s="1"/>
  <c r="AF40" i="219"/>
  <c r="AF11" i="219" s="1"/>
  <c r="AD14" i="219"/>
  <c r="AC16" i="219"/>
  <c r="AF5" i="193"/>
  <c r="S13" i="193" s="1"/>
  <c r="AE22" i="193"/>
  <c r="F4" i="116"/>
  <c r="G4" i="116" s="1"/>
  <c r="H4" i="116" s="1"/>
  <c r="I4" i="116" s="1"/>
  <c r="J4" i="116" s="1"/>
  <c r="K4" i="116" s="1"/>
  <c r="L4" i="116" s="1"/>
  <c r="M4" i="116" s="1"/>
  <c r="N4" i="116" s="1"/>
  <c r="O4" i="116" s="1"/>
  <c r="P4" i="116" s="1"/>
  <c r="Q4" i="116" s="1"/>
  <c r="R4" i="116" s="1"/>
  <c r="S4" i="116" s="1"/>
  <c r="T4" i="116" s="1"/>
  <c r="U4" i="116" s="1"/>
  <c r="V4" i="116" s="1"/>
  <c r="W4" i="116" s="1"/>
  <c r="X4" i="116" s="1"/>
  <c r="Y4" i="116" s="1"/>
  <c r="Z4" i="116" s="1"/>
  <c r="AA4" i="116" s="1"/>
  <c r="AB4" i="116" s="1"/>
  <c r="AC4" i="116" s="1"/>
  <c r="AD4" i="116" s="1"/>
  <c r="AE4" i="116" s="1"/>
  <c r="AF4" i="116" s="1"/>
  <c r="AG4" i="116" s="1"/>
  <c r="AH4" i="116" s="1"/>
  <c r="AI4" i="116" s="1"/>
  <c r="AJ4" i="116" s="1"/>
  <c r="AK4" i="116" s="1"/>
  <c r="AL4" i="116" s="1"/>
  <c r="AM4" i="116" s="1"/>
  <c r="AN4" i="116" s="1"/>
  <c r="AO4" i="116" s="1"/>
  <c r="AP4" i="116" s="1"/>
  <c r="AQ4" i="116" s="1"/>
  <c r="AR4" i="116" s="1"/>
  <c r="AS4" i="116" s="1"/>
  <c r="AT4" i="116" s="1"/>
  <c r="AU4" i="116" s="1"/>
  <c r="G4" i="185"/>
  <c r="H4" i="185" s="1"/>
  <c r="I4" i="185" s="1"/>
  <c r="J4" i="185" s="1"/>
  <c r="AJ7" i="185"/>
  <c r="AI7" i="185"/>
  <c r="AH7" i="185"/>
  <c r="AG7" i="185"/>
  <c r="AF7" i="185"/>
  <c r="AE7" i="185"/>
  <c r="AD7" i="185"/>
  <c r="AC7" i="185"/>
  <c r="AB7" i="185"/>
  <c r="AA7" i="185"/>
  <c r="Z7" i="185"/>
  <c r="AJ6" i="185"/>
  <c r="AI6" i="185"/>
  <c r="AH6" i="185"/>
  <c r="AG6" i="185"/>
  <c r="AF6" i="185"/>
  <c r="AE6" i="185"/>
  <c r="AD6" i="185"/>
  <c r="AC6" i="185"/>
  <c r="AB6" i="185"/>
  <c r="AA6" i="185"/>
  <c r="Z6" i="185"/>
  <c r="F4" i="185"/>
  <c r="R5" i="119"/>
  <c r="M5" i="119"/>
  <c r="M6" i="119" s="1"/>
  <c r="M8" i="119" s="1"/>
  <c r="N5" i="119"/>
  <c r="O5" i="119" s="1"/>
  <c r="D5" i="119"/>
  <c r="G4" i="119"/>
  <c r="H4" i="119" s="1"/>
  <c r="I4" i="119" s="1"/>
  <c r="J4" i="119" s="1"/>
  <c r="K4" i="119" s="1"/>
  <c r="L4" i="119" s="1"/>
  <c r="M4" i="119" s="1"/>
  <c r="N4" i="119" s="1"/>
  <c r="O4" i="119" s="1"/>
  <c r="P4" i="119" s="1"/>
  <c r="Q4" i="119" s="1"/>
  <c r="R4" i="119" s="1"/>
  <c r="S4" i="119" s="1"/>
  <c r="T4" i="119" s="1"/>
  <c r="U4" i="119" s="1"/>
  <c r="V4" i="119" s="1"/>
  <c r="W4" i="119" s="1"/>
  <c r="X4" i="119" s="1"/>
  <c r="Y4" i="119" s="1"/>
  <c r="Z4" i="119" s="1"/>
  <c r="AA4" i="119" s="1"/>
  <c r="AB4" i="119" s="1"/>
  <c r="AC4" i="119" s="1"/>
  <c r="AD4" i="119" s="1"/>
  <c r="AE4" i="119" s="1"/>
  <c r="AF4" i="119" s="1"/>
  <c r="AG4" i="119" s="1"/>
  <c r="AH4" i="119" s="1"/>
  <c r="AI4" i="119" s="1"/>
  <c r="AJ4" i="119" s="1"/>
  <c r="AK4" i="119" s="1"/>
  <c r="AL4" i="119" s="1"/>
  <c r="AM4" i="119" s="1"/>
  <c r="AN4" i="119" s="1"/>
  <c r="AO4" i="119" s="1"/>
  <c r="AP4" i="119" s="1"/>
  <c r="AQ4" i="119" s="1"/>
  <c r="AR4" i="119" s="1"/>
  <c r="AS4" i="119" s="1"/>
  <c r="AT4" i="119" s="1"/>
  <c r="AU4" i="119" s="1"/>
  <c r="L5" i="119"/>
  <c r="C6" i="218"/>
  <c r="K6" i="218"/>
  <c r="K10" i="210" s="1"/>
  <c r="F4" i="218"/>
  <c r="G4" i="218" s="1"/>
  <c r="H4" i="218" s="1"/>
  <c r="I4" i="218" s="1"/>
  <c r="J4" i="218" s="1"/>
  <c r="K4" i="218" s="1"/>
  <c r="L4" i="218" s="1"/>
  <c r="M4" i="218" s="1"/>
  <c r="N4" i="218" s="1"/>
  <c r="O4" i="218" s="1"/>
  <c r="P4" i="218" s="1"/>
  <c r="Q4" i="218" s="1"/>
  <c r="R4" i="218" s="1"/>
  <c r="S4" i="218" s="1"/>
  <c r="T4" i="218" s="1"/>
  <c r="U4" i="218" s="1"/>
  <c r="V4" i="218" s="1"/>
  <c r="W4" i="218" s="1"/>
  <c r="X4" i="218" s="1"/>
  <c r="Y4" i="218" s="1"/>
  <c r="Z4" i="218" s="1"/>
  <c r="AA4" i="218" s="1"/>
  <c r="AB4" i="218" s="1"/>
  <c r="AC4" i="218" s="1"/>
  <c r="AD4" i="218" s="1"/>
  <c r="AE4" i="218" s="1"/>
  <c r="AF4" i="218" s="1"/>
  <c r="AG4" i="218" s="1"/>
  <c r="AH4" i="218" s="1"/>
  <c r="AI4" i="218" s="1"/>
  <c r="AJ4" i="218" s="1"/>
  <c r="AK4" i="218" s="1"/>
  <c r="AL4" i="218" s="1"/>
  <c r="AM4" i="218" s="1"/>
  <c r="AN4" i="218" s="1"/>
  <c r="AO4" i="218" s="1"/>
  <c r="AP4" i="218" s="1"/>
  <c r="AQ4" i="218" s="1"/>
  <c r="AR4" i="218" s="1"/>
  <c r="AS4" i="218" s="1"/>
  <c r="AT4" i="218" s="1"/>
  <c r="AU4" i="218" s="1"/>
  <c r="R6" i="194"/>
  <c r="L4" i="194"/>
  <c r="M4" i="194" s="1"/>
  <c r="N4" i="194" s="1"/>
  <c r="O4" i="194" s="1"/>
  <c r="P4" i="194" s="1"/>
  <c r="Q4" i="194" s="1"/>
  <c r="R4" i="194" s="1"/>
  <c r="S4" i="194" s="1"/>
  <c r="T4" i="194" s="1"/>
  <c r="U4" i="194" s="1"/>
  <c r="V4" i="194" s="1"/>
  <c r="W4" i="194" s="1"/>
  <c r="X4" i="194" s="1"/>
  <c r="Y4" i="194" s="1"/>
  <c r="Z4" i="194" s="1"/>
  <c r="AA4" i="194" s="1"/>
  <c r="AB4" i="194" s="1"/>
  <c r="AC4" i="194" s="1"/>
  <c r="AD4" i="194" s="1"/>
  <c r="AE4" i="194" s="1"/>
  <c r="AF4" i="194" s="1"/>
  <c r="AG4" i="194" s="1"/>
  <c r="AH4" i="194" s="1"/>
  <c r="AI4" i="194" s="1"/>
  <c r="AJ4" i="194" s="1"/>
  <c r="AK4" i="194" s="1"/>
  <c r="AL4" i="194" s="1"/>
  <c r="AM4" i="194" s="1"/>
  <c r="AN4" i="194" s="1"/>
  <c r="AO4" i="194" s="1"/>
  <c r="AP4" i="194" s="1"/>
  <c r="AQ4" i="194" s="1"/>
  <c r="AR4" i="194" s="1"/>
  <c r="AS4" i="194" s="1"/>
  <c r="AT4" i="194" s="1"/>
  <c r="AU4" i="194" s="1"/>
  <c r="K5" i="194"/>
  <c r="L5" i="194" s="1"/>
  <c r="M5" i="194" s="1"/>
  <c r="AD15" i="219" l="1"/>
  <c r="N29" i="219"/>
  <c r="AG7" i="219"/>
  <c r="AH36" i="219"/>
  <c r="AI49" i="219"/>
  <c r="AH13" i="219"/>
  <c r="AA34" i="219"/>
  <c r="AA47" i="219" s="1"/>
  <c r="AG46" i="192"/>
  <c r="AF10" i="192"/>
  <c r="AH47" i="192"/>
  <c r="AG11" i="192"/>
  <c r="AG48" i="192"/>
  <c r="AF12" i="192"/>
  <c r="O17" i="224"/>
  <c r="AB30" i="224"/>
  <c r="AB41" i="224" s="1"/>
  <c r="T19" i="224"/>
  <c r="AD9" i="222"/>
  <c r="AD9" i="203"/>
  <c r="R5" i="185"/>
  <c r="R8" i="185" s="1"/>
  <c r="S5" i="185"/>
  <c r="S8" i="185" s="1"/>
  <c r="K5" i="185"/>
  <c r="K8" i="185" s="1"/>
  <c r="B9" i="218"/>
  <c r="B5" i="185" s="1"/>
  <c r="B10" i="210" s="1"/>
  <c r="C10" i="210"/>
  <c r="S10" i="185"/>
  <c r="D10" i="210"/>
  <c r="AS16" i="222"/>
  <c r="AR6" i="222"/>
  <c r="AF6" i="224"/>
  <c r="AF43" i="224"/>
  <c r="AF44" i="224" s="1"/>
  <c r="AG9" i="224"/>
  <c r="T22" i="224" s="1"/>
  <c r="AE11" i="224"/>
  <c r="AE12" i="224" s="1"/>
  <c r="R24" i="224" s="1"/>
  <c r="R18" i="224"/>
  <c r="Q23" i="224"/>
  <c r="AD13" i="224"/>
  <c r="Q25" i="224" s="1"/>
  <c r="AD12" i="224"/>
  <c r="Q24" i="224" s="1"/>
  <c r="AF8" i="224"/>
  <c r="S21" i="224" s="1"/>
  <c r="AG42" i="224"/>
  <c r="AF10" i="224"/>
  <c r="AE45" i="224"/>
  <c r="AE44" i="224"/>
  <c r="AG7" i="224"/>
  <c r="T20" i="224" s="1"/>
  <c r="AA23" i="222"/>
  <c r="AH24" i="222"/>
  <c r="AH7" i="222" s="1"/>
  <c r="AG25" i="222"/>
  <c r="AG26" i="222" s="1"/>
  <c r="AF27" i="222"/>
  <c r="AE8" i="222"/>
  <c r="AE19" i="222"/>
  <c r="AD10" i="222"/>
  <c r="AF17" i="222"/>
  <c r="AF18" i="222" s="1"/>
  <c r="AE51" i="192"/>
  <c r="AG44" i="192"/>
  <c r="AG8" i="192" s="1"/>
  <c r="AF49" i="192"/>
  <c r="AF52" i="219"/>
  <c r="AG38" i="219"/>
  <c r="AG9" i="219" s="1"/>
  <c r="AF41" i="219"/>
  <c r="AF42" i="219" s="1"/>
  <c r="AH48" i="219"/>
  <c r="AG12" i="219"/>
  <c r="AG50" i="219"/>
  <c r="AG51" i="219" s="1"/>
  <c r="AE14" i="219"/>
  <c r="O29" i="219" s="1"/>
  <c r="AG40" i="219"/>
  <c r="AG11" i="219" s="1"/>
  <c r="AI35" i="219"/>
  <c r="AH6" i="219"/>
  <c r="R21" i="219" s="1"/>
  <c r="AD16" i="219"/>
  <c r="AE43" i="219"/>
  <c r="AG39" i="219"/>
  <c r="AG10" i="219" s="1"/>
  <c r="AE42" i="219"/>
  <c r="AF51" i="219"/>
  <c r="AG5" i="193"/>
  <c r="T13" i="193" s="1"/>
  <c r="AF22" i="193"/>
  <c r="S9" i="185"/>
  <c r="C5" i="185"/>
  <c r="C8" i="185" s="1"/>
  <c r="M6" i="194"/>
  <c r="N5" i="194"/>
  <c r="D5" i="194"/>
  <c r="D5" i="218"/>
  <c r="L5" i="218"/>
  <c r="L6" i="218" s="1"/>
  <c r="O6" i="119"/>
  <c r="O8" i="119" s="1"/>
  <c r="P5" i="119"/>
  <c r="N6" i="119"/>
  <c r="N8" i="119" s="1"/>
  <c r="N7" i="119"/>
  <c r="M7" i="119"/>
  <c r="O7" i="119"/>
  <c r="K8" i="218"/>
  <c r="D6" i="218"/>
  <c r="D5" i="185" s="1"/>
  <c r="M5" i="218"/>
  <c r="Y6" i="194"/>
  <c r="T6" i="194"/>
  <c r="V6" i="194"/>
  <c r="S6" i="194"/>
  <c r="X6" i="194"/>
  <c r="W6" i="194"/>
  <c r="U6" i="194"/>
  <c r="X7" i="194"/>
  <c r="U7" i="194"/>
  <c r="T7" i="194"/>
  <c r="S7" i="194"/>
  <c r="AA5" i="194"/>
  <c r="AA6" i="194" s="1"/>
  <c r="AH7" i="219" l="1"/>
  <c r="AI36" i="219"/>
  <c r="AI13" i="219"/>
  <c r="AJ49" i="219"/>
  <c r="AB34" i="219"/>
  <c r="AB47" i="219" s="1"/>
  <c r="AH48" i="192"/>
  <c r="AG12" i="192"/>
  <c r="AI47" i="192"/>
  <c r="AH11" i="192"/>
  <c r="AH46" i="192"/>
  <c r="AG10" i="192"/>
  <c r="U19" i="224"/>
  <c r="P17" i="224"/>
  <c r="AC30" i="224"/>
  <c r="AC41" i="224" s="1"/>
  <c r="AE9" i="222"/>
  <c r="AE9" i="203"/>
  <c r="R10" i="185"/>
  <c r="L8" i="218"/>
  <c r="L5" i="185"/>
  <c r="L8" i="185" s="1"/>
  <c r="B11" i="185"/>
  <c r="AT16" i="222"/>
  <c r="AS6" i="222"/>
  <c r="AH9" i="224"/>
  <c r="U22" i="224" s="1"/>
  <c r="AF45" i="224"/>
  <c r="AG10" i="224"/>
  <c r="AH42" i="224"/>
  <c r="AF11" i="224"/>
  <c r="S18" i="224"/>
  <c r="AG6" i="224"/>
  <c r="AH7" i="224"/>
  <c r="U20" i="224" s="1"/>
  <c r="AG8" i="224"/>
  <c r="T21" i="224" s="1"/>
  <c r="R23" i="224"/>
  <c r="AE13" i="224"/>
  <c r="R25" i="224" s="1"/>
  <c r="AG43" i="224"/>
  <c r="AG44" i="224" s="1"/>
  <c r="AB23" i="222"/>
  <c r="AF8" i="222"/>
  <c r="AF9" i="203" s="1"/>
  <c r="AG27" i="222"/>
  <c r="AI24" i="222"/>
  <c r="AI7" i="222" s="1"/>
  <c r="AH25" i="222"/>
  <c r="AH26" i="222" s="1"/>
  <c r="AG17" i="222"/>
  <c r="AG18" i="222" s="1"/>
  <c r="AF19" i="222"/>
  <c r="AE10" i="222"/>
  <c r="AF51" i="192"/>
  <c r="AH44" i="192"/>
  <c r="AH8" i="192" s="1"/>
  <c r="AG49" i="192"/>
  <c r="AF50" i="192"/>
  <c r="AE16" i="219"/>
  <c r="AE15" i="219"/>
  <c r="AF43" i="219"/>
  <c r="AI48" i="219"/>
  <c r="AH12" i="219"/>
  <c r="AH50" i="219"/>
  <c r="AF14" i="219"/>
  <c r="AH39" i="219"/>
  <c r="AH10" i="219" s="1"/>
  <c r="AH38" i="219"/>
  <c r="AH9" i="219" s="1"/>
  <c r="AG41" i="219"/>
  <c r="AG42" i="219" s="1"/>
  <c r="AG52" i="219"/>
  <c r="AJ35" i="219"/>
  <c r="AI6" i="219"/>
  <c r="S21" i="219" s="1"/>
  <c r="AH40" i="219"/>
  <c r="AH11" i="219" s="1"/>
  <c r="AH5" i="193"/>
  <c r="U13" i="193" s="1"/>
  <c r="AG22" i="193"/>
  <c r="L7" i="218"/>
  <c r="N6" i="194"/>
  <c r="O5" i="194"/>
  <c r="P6" i="119"/>
  <c r="Q5" i="119"/>
  <c r="N5" i="218"/>
  <c r="U5" i="218"/>
  <c r="W7" i="194"/>
  <c r="Z7" i="194"/>
  <c r="AA7" i="194"/>
  <c r="V7" i="194"/>
  <c r="Y7" i="194"/>
  <c r="AB5" i="194"/>
  <c r="AB6" i="194" s="1"/>
  <c r="AF15" i="219" l="1"/>
  <c r="P29" i="219"/>
  <c r="AI7" i="219"/>
  <c r="AJ36" i="219"/>
  <c r="AK49" i="219"/>
  <c r="AJ13" i="219"/>
  <c r="AC34" i="219"/>
  <c r="AC47" i="219" s="1"/>
  <c r="AI46" i="192"/>
  <c r="AH10" i="192"/>
  <c r="AJ47" i="192"/>
  <c r="AI11" i="192"/>
  <c r="AI48" i="192"/>
  <c r="AH12" i="192"/>
  <c r="AD30" i="224"/>
  <c r="AD41" i="224" s="1"/>
  <c r="Q17" i="224"/>
  <c r="V19" i="224"/>
  <c r="T5" i="185"/>
  <c r="T8" i="185" s="1"/>
  <c r="M5" i="185"/>
  <c r="M8" i="185" s="1"/>
  <c r="AU16" i="222"/>
  <c r="AU6" i="222" s="1"/>
  <c r="AT6" i="222"/>
  <c r="AH10" i="224"/>
  <c r="AI42" i="224"/>
  <c r="AH6" i="224"/>
  <c r="AH8" i="224"/>
  <c r="U21" i="224" s="1"/>
  <c r="S23" i="224"/>
  <c r="AF13" i="224"/>
  <c r="S25" i="224" s="1"/>
  <c r="AG45" i="224"/>
  <c r="AI9" i="224"/>
  <c r="V22" i="224" s="1"/>
  <c r="AI7" i="224"/>
  <c r="V20" i="224" s="1"/>
  <c r="T18" i="224"/>
  <c r="AG11" i="224"/>
  <c r="AG12" i="224" s="1"/>
  <c r="T24" i="224" s="1"/>
  <c r="AH43" i="224"/>
  <c r="AF12" i="224"/>
  <c r="S24" i="224" s="1"/>
  <c r="AC23" i="222"/>
  <c r="AH17" i="222"/>
  <c r="AH18" i="222" s="1"/>
  <c r="AG8" i="222"/>
  <c r="AG9" i="203" s="1"/>
  <c r="AI25" i="222"/>
  <c r="AJ24" i="222"/>
  <c r="AJ7" i="222" s="1"/>
  <c r="AF10" i="222"/>
  <c r="AH27" i="222"/>
  <c r="AF9" i="222"/>
  <c r="AG19" i="222"/>
  <c r="AH49" i="192"/>
  <c r="AH50" i="192" s="1"/>
  <c r="AI44" i="192"/>
  <c r="AI8" i="192" s="1"/>
  <c r="AG51" i="192"/>
  <c r="AG50" i="192"/>
  <c r="AH52" i="219"/>
  <c r="AG43" i="219"/>
  <c r="AI40" i="219"/>
  <c r="AI11" i="219" s="1"/>
  <c r="AG14" i="219"/>
  <c r="Q29" i="219" s="1"/>
  <c r="AK35" i="219"/>
  <c r="AJ6" i="219"/>
  <c r="T21" i="219" s="1"/>
  <c r="AH51" i="219"/>
  <c r="AI50" i="219"/>
  <c r="AJ48" i="219"/>
  <c r="AI12" i="219"/>
  <c r="AI38" i="219"/>
  <c r="AI9" i="219" s="1"/>
  <c r="AH41" i="219"/>
  <c r="AH42" i="219" s="1"/>
  <c r="AI39" i="219"/>
  <c r="AI10" i="219" s="1"/>
  <c r="AF16" i="219"/>
  <c r="AI5" i="193"/>
  <c r="V13" i="193" s="1"/>
  <c r="AH22" i="193"/>
  <c r="P5" i="194"/>
  <c r="O6" i="194"/>
  <c r="O7" i="194"/>
  <c r="N7" i="194"/>
  <c r="Q6" i="119"/>
  <c r="P8" i="119"/>
  <c r="P7" i="119"/>
  <c r="V5" i="218"/>
  <c r="O5" i="218"/>
  <c r="AC7" i="194"/>
  <c r="AB7" i="194"/>
  <c r="AC5" i="194"/>
  <c r="AC6" i="194" s="1"/>
  <c r="AJ7" i="219" l="1"/>
  <c r="AK36" i="219"/>
  <c r="AL49" i="219"/>
  <c r="AK13" i="219"/>
  <c r="AD34" i="219"/>
  <c r="AD47" i="219" s="1"/>
  <c r="AJ48" i="192"/>
  <c r="AI12" i="192"/>
  <c r="AK47" i="192"/>
  <c r="AJ11" i="192"/>
  <c r="AJ46" i="192"/>
  <c r="AI10" i="192"/>
  <c r="W19" i="224"/>
  <c r="AE30" i="224"/>
  <c r="AE41" i="224" s="1"/>
  <c r="R17" i="224"/>
  <c r="T9" i="185"/>
  <c r="T10" i="185"/>
  <c r="U5" i="185"/>
  <c r="U8" i="185" s="1"/>
  <c r="N5" i="185"/>
  <c r="N8" i="185" s="1"/>
  <c r="N9" i="185" s="1"/>
  <c r="M9" i="185"/>
  <c r="M10" i="185"/>
  <c r="AI6" i="224"/>
  <c r="AH45" i="224"/>
  <c r="U18" i="224"/>
  <c r="AH11" i="224"/>
  <c r="AH12" i="224" s="1"/>
  <c r="U24" i="224" s="1"/>
  <c r="T23" i="224"/>
  <c r="AG13" i="224"/>
  <c r="T25" i="224" s="1"/>
  <c r="AI43" i="224"/>
  <c r="AI44" i="224" s="1"/>
  <c r="AJ9" i="224"/>
  <c r="W22" i="224" s="1"/>
  <c r="AI8" i="224"/>
  <c r="V21" i="224" s="1"/>
  <c r="AH44" i="224"/>
  <c r="AJ7" i="224"/>
  <c r="W20" i="224" s="1"/>
  <c r="AJ42" i="224"/>
  <c r="AI10" i="224"/>
  <c r="AD23" i="222"/>
  <c r="AH8" i="222"/>
  <c r="AJ25" i="222"/>
  <c r="AJ26" i="222" s="1"/>
  <c r="AK24" i="222"/>
  <c r="AK7" i="222" s="1"/>
  <c r="AG10" i="222"/>
  <c r="AI27" i="222"/>
  <c r="AI26" i="222"/>
  <c r="AG9" i="222"/>
  <c r="AH19" i="222"/>
  <c r="AI17" i="222"/>
  <c r="AI18" i="222" s="1"/>
  <c r="AI49" i="192"/>
  <c r="AJ44" i="192"/>
  <c r="AJ8" i="192" s="1"/>
  <c r="AI50" i="192"/>
  <c r="AH51" i="192"/>
  <c r="AI52" i="219"/>
  <c r="AG16" i="219"/>
  <c r="AJ39" i="219"/>
  <c r="AJ10" i="219" s="1"/>
  <c r="AH14" i="219"/>
  <c r="AG15" i="219"/>
  <c r="AH43" i="219"/>
  <c r="AL35" i="219"/>
  <c r="AK6" i="219"/>
  <c r="U21" i="219" s="1"/>
  <c r="AJ38" i="219"/>
  <c r="AJ9" i="219" s="1"/>
  <c r="AI41" i="219"/>
  <c r="AI42" i="219" s="1"/>
  <c r="AK48" i="219"/>
  <c r="AJ12" i="219"/>
  <c r="AJ40" i="219"/>
  <c r="AJ11" i="219" s="1"/>
  <c r="AI51" i="219"/>
  <c r="AJ5" i="193"/>
  <c r="W13" i="193" s="1"/>
  <c r="AI22" i="193"/>
  <c r="Q5" i="194"/>
  <c r="P6" i="194"/>
  <c r="R6" i="119"/>
  <c r="Q7" i="119"/>
  <c r="Q8" i="119"/>
  <c r="P5" i="218"/>
  <c r="W5" i="218"/>
  <c r="AD5" i="194"/>
  <c r="AD6" i="194" s="1"/>
  <c r="AH15" i="219" l="1"/>
  <c r="R29" i="219"/>
  <c r="AK7" i="219"/>
  <c r="AL36" i="219"/>
  <c r="AM49" i="219"/>
  <c r="AL13" i="219"/>
  <c r="AE34" i="219"/>
  <c r="AE47" i="219" s="1"/>
  <c r="AK46" i="192"/>
  <c r="AJ10" i="192"/>
  <c r="AL47" i="192"/>
  <c r="AK11" i="192"/>
  <c r="AK48" i="192"/>
  <c r="AJ12" i="192"/>
  <c r="S17" i="224"/>
  <c r="AF30" i="224"/>
  <c r="AF41" i="224" s="1"/>
  <c r="AH9" i="222"/>
  <c r="AH9" i="203"/>
  <c r="V5" i="185"/>
  <c r="V8" i="185" s="1"/>
  <c r="V10" i="185" s="1"/>
  <c r="U10" i="185"/>
  <c r="U9" i="185"/>
  <c r="O5" i="185"/>
  <c r="N10" i="185"/>
  <c r="V18" i="224"/>
  <c r="AI11" i="224"/>
  <c r="AI12" i="224" s="1"/>
  <c r="V24" i="224" s="1"/>
  <c r="AK9" i="224"/>
  <c r="AK42" i="224"/>
  <c r="AJ10" i="224"/>
  <c r="AJ6" i="224"/>
  <c r="AK7" i="224"/>
  <c r="AI45" i="224"/>
  <c r="AJ43" i="224"/>
  <c r="AJ8" i="224"/>
  <c r="W21" i="224" s="1"/>
  <c r="U23" i="224"/>
  <c r="AH13" i="224"/>
  <c r="U25" i="224" s="1"/>
  <c r="AE23" i="222"/>
  <c r="AI8" i="222"/>
  <c r="AK25" i="222"/>
  <c r="AL24" i="222"/>
  <c r="AL7" i="222" s="1"/>
  <c r="AI19" i="222"/>
  <c r="AJ27" i="222"/>
  <c r="AJ17" i="222"/>
  <c r="AJ18" i="222" s="1"/>
  <c r="AH10" i="222"/>
  <c r="AJ49" i="192"/>
  <c r="AJ50" i="192" s="1"/>
  <c r="AK44" i="192"/>
  <c r="AK8" i="192" s="1"/>
  <c r="AI51" i="192"/>
  <c r="AM35" i="219"/>
  <c r="AL6" i="219"/>
  <c r="V21" i="219" s="1"/>
  <c r="AJ50" i="219"/>
  <c r="AK40" i="219"/>
  <c r="AK11" i="219" s="1"/>
  <c r="AK50" i="219"/>
  <c r="AK12" i="219"/>
  <c r="AL48" i="219"/>
  <c r="AK39" i="219"/>
  <c r="AK10" i="219" s="1"/>
  <c r="AH16" i="219"/>
  <c r="AI43" i="219"/>
  <c r="AI14" i="219"/>
  <c r="AK38" i="219"/>
  <c r="AK9" i="219" s="1"/>
  <c r="AJ41" i="219"/>
  <c r="AK5" i="193"/>
  <c r="AJ22" i="193"/>
  <c r="P7" i="194"/>
  <c r="S5" i="194"/>
  <c r="T5" i="194" s="1"/>
  <c r="U5" i="194" s="1"/>
  <c r="V5" i="194" s="1"/>
  <c r="W5" i="194" s="1"/>
  <c r="X5" i="194" s="1"/>
  <c r="Y5" i="194" s="1"/>
  <c r="Z5" i="194" s="1"/>
  <c r="Z6" i="194" s="1"/>
  <c r="Q6" i="194"/>
  <c r="R7" i="194" s="1"/>
  <c r="R8" i="119"/>
  <c r="R7" i="119"/>
  <c r="S6" i="119"/>
  <c r="T5" i="119"/>
  <c r="Q5" i="218"/>
  <c r="X5" i="218"/>
  <c r="AD7" i="194"/>
  <c r="AE5" i="194"/>
  <c r="AE6" i="194" s="1"/>
  <c r="AI15" i="219" l="1"/>
  <c r="S29" i="219"/>
  <c r="AL7" i="219"/>
  <c r="AM36" i="219"/>
  <c r="AN49" i="219"/>
  <c r="AM13" i="219"/>
  <c r="AF34" i="219"/>
  <c r="AF47" i="219" s="1"/>
  <c r="AL48" i="192"/>
  <c r="AK12" i="192"/>
  <c r="AM47" i="192"/>
  <c r="AL11" i="192"/>
  <c r="AL46" i="192"/>
  <c r="AK10" i="192"/>
  <c r="AG30" i="224"/>
  <c r="AG41" i="224" s="1"/>
  <c r="T17" i="224"/>
  <c r="AI9" i="222"/>
  <c r="AI9" i="203"/>
  <c r="V9" i="185"/>
  <c r="W5" i="185"/>
  <c r="W8" i="185" s="1"/>
  <c r="P5" i="185"/>
  <c r="P8" i="185" s="1"/>
  <c r="O8" i="185"/>
  <c r="Q5" i="185"/>
  <c r="Q8" i="185" s="1"/>
  <c r="AK8" i="224"/>
  <c r="AJ45" i="224"/>
  <c r="AL42" i="224"/>
  <c r="AK10" i="224"/>
  <c r="W18" i="224"/>
  <c r="AJ11" i="224"/>
  <c r="AK6" i="224"/>
  <c r="AL7" i="224"/>
  <c r="AL9" i="224"/>
  <c r="AJ44" i="224"/>
  <c r="V23" i="224"/>
  <c r="AI13" i="224"/>
  <c r="V25" i="224" s="1"/>
  <c r="AK43" i="224"/>
  <c r="AF23" i="222"/>
  <c r="AK17" i="222"/>
  <c r="AK27" i="222"/>
  <c r="AI10" i="222"/>
  <c r="AM24" i="222"/>
  <c r="AM7" i="222" s="1"/>
  <c r="AL25" i="222"/>
  <c r="AL26" i="222" s="1"/>
  <c r="AJ8" i="222"/>
  <c r="AJ9" i="203" s="1"/>
  <c r="AK26" i="222"/>
  <c r="AJ19" i="222"/>
  <c r="AK49" i="192"/>
  <c r="AK50" i="192" s="1"/>
  <c r="AL44" i="192"/>
  <c r="AL8" i="192" s="1"/>
  <c r="AJ51" i="192"/>
  <c r="AJ43" i="219"/>
  <c r="AJ14" i="219"/>
  <c r="AL38" i="219"/>
  <c r="AL9" i="219" s="1"/>
  <c r="AK41" i="219"/>
  <c r="AL40" i="219"/>
  <c r="AL11" i="219" s="1"/>
  <c r="AL39" i="219"/>
  <c r="AL10" i="219" s="1"/>
  <c r="AK51" i="219"/>
  <c r="AJ52" i="219"/>
  <c r="AJ51" i="219"/>
  <c r="AI16" i="219"/>
  <c r="AK52" i="219"/>
  <c r="AN35" i="219"/>
  <c r="AM6" i="219"/>
  <c r="W21" i="219" s="1"/>
  <c r="AM48" i="219"/>
  <c r="AL50" i="219"/>
  <c r="AL51" i="219" s="1"/>
  <c r="AL12" i="219"/>
  <c r="AJ42" i="219"/>
  <c r="AJ6" i="193"/>
  <c r="AL5" i="193"/>
  <c r="AK22" i="193"/>
  <c r="Q7" i="194"/>
  <c r="T6" i="119"/>
  <c r="U5" i="119"/>
  <c r="S8" i="119"/>
  <c r="S7" i="119"/>
  <c r="Y5" i="218"/>
  <c r="AE7" i="194"/>
  <c r="AF5" i="194"/>
  <c r="AF6" i="194" s="1"/>
  <c r="AJ15" i="219" l="1"/>
  <c r="T29" i="219"/>
  <c r="AM7" i="219"/>
  <c r="AN36" i="219"/>
  <c r="AN13" i="219"/>
  <c r="AG34" i="219"/>
  <c r="AG47" i="219" s="1"/>
  <c r="AJ7" i="193"/>
  <c r="W14" i="193"/>
  <c r="AM46" i="192"/>
  <c r="AL10" i="192"/>
  <c r="AN47" i="192"/>
  <c r="AM11" i="192"/>
  <c r="AM48" i="192"/>
  <c r="AL12" i="192"/>
  <c r="AH30" i="224"/>
  <c r="AH41" i="224" s="1"/>
  <c r="U17" i="224"/>
  <c r="W9" i="185"/>
  <c r="W10" i="185"/>
  <c r="X5" i="185"/>
  <c r="X8" i="185" s="1"/>
  <c r="R9" i="185"/>
  <c r="Q10" i="185"/>
  <c r="O10" i="185"/>
  <c r="P9" i="185"/>
  <c r="O9" i="185"/>
  <c r="P10" i="185"/>
  <c r="Q9" i="185"/>
  <c r="W23" i="224"/>
  <c r="AJ13" i="224"/>
  <c r="W25" i="224" s="1"/>
  <c r="AM9" i="224"/>
  <c r="AL10" i="224"/>
  <c r="AM42" i="224"/>
  <c r="AL6" i="224"/>
  <c r="AK45" i="224"/>
  <c r="AK44" i="224"/>
  <c r="AM7" i="224"/>
  <c r="AJ12" i="224"/>
  <c r="W24" i="224" s="1"/>
  <c r="AK11" i="224"/>
  <c r="AL43" i="224"/>
  <c r="AL44" i="224" s="1"/>
  <c r="AL8" i="224"/>
  <c r="AG23" i="222"/>
  <c r="AK8" i="222"/>
  <c r="AL27" i="222"/>
  <c r="AJ10" i="222"/>
  <c r="AK19" i="222"/>
  <c r="AN24" i="222"/>
  <c r="AN7" i="222" s="1"/>
  <c r="AM25" i="222"/>
  <c r="AM26" i="222" s="1"/>
  <c r="AK18" i="222"/>
  <c r="AJ9" i="222"/>
  <c r="AL17" i="222"/>
  <c r="AL18" i="222" s="1"/>
  <c r="AL49" i="192"/>
  <c r="AL50" i="192" s="1"/>
  <c r="AM44" i="192"/>
  <c r="AM8" i="192" s="1"/>
  <c r="AK51" i="192"/>
  <c r="AK14" i="219"/>
  <c r="U29" i="219" s="1"/>
  <c r="AK15" i="219"/>
  <c r="AJ16" i="219"/>
  <c r="AN48" i="219"/>
  <c r="AM12" i="219"/>
  <c r="AM50" i="219"/>
  <c r="AL52" i="219"/>
  <c r="AM39" i="219"/>
  <c r="AM10" i="219" s="1"/>
  <c r="AM40" i="219"/>
  <c r="AM11" i="219" s="1"/>
  <c r="AL42" i="219"/>
  <c r="AK43" i="219"/>
  <c r="AN6" i="219"/>
  <c r="X21" i="219" s="1"/>
  <c r="AO35" i="219"/>
  <c r="AM38" i="219"/>
  <c r="AM9" i="219" s="1"/>
  <c r="AL41" i="219"/>
  <c r="AK42" i="219"/>
  <c r="AK6" i="193"/>
  <c r="AK7" i="193" s="1"/>
  <c r="AM5" i="193"/>
  <c r="AL22" i="193"/>
  <c r="V5" i="119"/>
  <c r="U6" i="119"/>
  <c r="T8" i="119"/>
  <c r="T7" i="119"/>
  <c r="Z5" i="218"/>
  <c r="AF7" i="194"/>
  <c r="AG5" i="194"/>
  <c r="AG6" i="194" s="1"/>
  <c r="AN7" i="219" l="1"/>
  <c r="AP49" i="219"/>
  <c r="AO13" i="219"/>
  <c r="AH34" i="219"/>
  <c r="AH47" i="219" s="1"/>
  <c r="AK8" i="193"/>
  <c r="AK11" i="203"/>
  <c r="AJ11" i="203"/>
  <c r="W15" i="193"/>
  <c r="AN48" i="192"/>
  <c r="AM12" i="192"/>
  <c r="AO47" i="192"/>
  <c r="AN11" i="192"/>
  <c r="AN46" i="192"/>
  <c r="AM10" i="192"/>
  <c r="AI30" i="224"/>
  <c r="AI41" i="224" s="1"/>
  <c r="V17" i="224"/>
  <c r="AL11" i="224"/>
  <c r="AL12" i="224" s="1"/>
  <c r="AK10" i="222"/>
  <c r="AK9" i="203"/>
  <c r="X10" i="185"/>
  <c r="Y5" i="185"/>
  <c r="X9" i="185"/>
  <c r="AM6" i="224"/>
  <c r="AK13" i="224"/>
  <c r="AL45" i="224"/>
  <c r="AN9" i="224"/>
  <c r="AN42" i="224"/>
  <c r="AM10" i="224"/>
  <c r="AM8" i="224"/>
  <c r="AM43" i="224"/>
  <c r="AN7" i="224"/>
  <c r="AK12" i="224"/>
  <c r="AK9" i="222"/>
  <c r="AH23" i="222"/>
  <c r="AL8" i="222"/>
  <c r="AL9" i="203" s="1"/>
  <c r="AM17" i="222"/>
  <c r="AM18" i="222" s="1"/>
  <c r="AM27" i="222"/>
  <c r="AO24" i="222"/>
  <c r="AO7" i="222" s="1"/>
  <c r="AN25" i="222"/>
  <c r="AN26" i="222" s="1"/>
  <c r="AL19" i="222"/>
  <c r="AN44" i="192"/>
  <c r="AN8" i="192" s="1"/>
  <c r="AM49" i="192"/>
  <c r="AM50" i="192" s="1"/>
  <c r="AL51" i="192"/>
  <c r="AM52" i="219"/>
  <c r="AM51" i="219"/>
  <c r="AL43" i="219"/>
  <c r="AN39" i="219"/>
  <c r="AN10" i="219" s="1"/>
  <c r="AN40" i="219"/>
  <c r="AN11" i="219" s="1"/>
  <c r="AP35" i="219"/>
  <c r="AO6" i="219"/>
  <c r="Y21" i="219" s="1"/>
  <c r="AK16" i="219"/>
  <c r="AO48" i="219"/>
  <c r="AN12" i="219"/>
  <c r="AL14" i="219"/>
  <c r="AN38" i="219"/>
  <c r="AN9" i="219" s="1"/>
  <c r="AM41" i="219"/>
  <c r="AM42" i="219" s="1"/>
  <c r="AL6" i="193"/>
  <c r="AL7" i="193" s="1"/>
  <c r="AL11" i="203" s="1"/>
  <c r="AN5" i="193"/>
  <c r="AM22" i="193"/>
  <c r="U7" i="119"/>
  <c r="U8" i="119"/>
  <c r="V6" i="119"/>
  <c r="W5" i="119"/>
  <c r="AA5" i="218"/>
  <c r="AG7" i="194"/>
  <c r="AH5" i="194"/>
  <c r="AH6" i="194" s="1"/>
  <c r="AL15" i="219" l="1"/>
  <c r="V29" i="219"/>
  <c r="AO7" i="219"/>
  <c r="Y22" i="219" s="1"/>
  <c r="AP36" i="219"/>
  <c r="AP13" i="219"/>
  <c r="AQ49" i="219"/>
  <c r="AI34" i="219"/>
  <c r="AI47" i="219" s="1"/>
  <c r="AP46" i="192"/>
  <c r="AN10" i="192"/>
  <c r="AP47" i="192"/>
  <c r="AO11" i="192"/>
  <c r="AP48" i="192"/>
  <c r="AN12" i="192"/>
  <c r="AL13" i="224"/>
  <c r="W17" i="224"/>
  <c r="AJ30" i="224"/>
  <c r="AJ41" i="224" s="1"/>
  <c r="Z5" i="185"/>
  <c r="Z8" i="185" s="1"/>
  <c r="Y8" i="185"/>
  <c r="AM45" i="224"/>
  <c r="AN8" i="224"/>
  <c r="AO9" i="224"/>
  <c r="AM11" i="224"/>
  <c r="AN10" i="224"/>
  <c r="AO43" i="224"/>
  <c r="AM44" i="224"/>
  <c r="AN6" i="224"/>
  <c r="AN43" i="224"/>
  <c r="AO7" i="224"/>
  <c r="AI23" i="222"/>
  <c r="AN17" i="222"/>
  <c r="AM19" i="222"/>
  <c r="AP24" i="222"/>
  <c r="AP7" i="222" s="1"/>
  <c r="AO25" i="222"/>
  <c r="AO26" i="222" s="1"/>
  <c r="AL10" i="222"/>
  <c r="AL9" i="222"/>
  <c r="AN27" i="222"/>
  <c r="AM8" i="222"/>
  <c r="AN8" i="222"/>
  <c r="AN9" i="203" s="1"/>
  <c r="AM51" i="192"/>
  <c r="AN49" i="192"/>
  <c r="AO10" i="219"/>
  <c r="Y25" i="219" s="1"/>
  <c r="AO9" i="219"/>
  <c r="Y24" i="219" s="1"/>
  <c r="AN41" i="219"/>
  <c r="AN42" i="219" s="1"/>
  <c r="AO11" i="219"/>
  <c r="Y26" i="219" s="1"/>
  <c r="AP6" i="219"/>
  <c r="Z21" i="219" s="1"/>
  <c r="AQ35" i="219"/>
  <c r="AP48" i="219"/>
  <c r="AO50" i="219"/>
  <c r="AO12" i="219"/>
  <c r="AM43" i="219"/>
  <c r="AM14" i="219"/>
  <c r="AL16" i="219"/>
  <c r="AN50" i="219"/>
  <c r="AM6" i="193"/>
  <c r="AM7" i="193" s="1"/>
  <c r="AM11" i="203" s="1"/>
  <c r="AL8" i="193"/>
  <c r="AO5" i="193"/>
  <c r="AN22" i="193"/>
  <c r="X5" i="119"/>
  <c r="W6" i="119"/>
  <c r="V8" i="119"/>
  <c r="V7" i="119"/>
  <c r="AB5" i="218"/>
  <c r="AH7" i="194"/>
  <c r="AI5" i="194"/>
  <c r="AI6" i="194" s="1"/>
  <c r="AM8" i="193" l="1"/>
  <c r="AM15" i="219"/>
  <c r="W29" i="219"/>
  <c r="AP7" i="219"/>
  <c r="Z22" i="219" s="1"/>
  <c r="AQ36" i="219"/>
  <c r="AQ13" i="219"/>
  <c r="AR49" i="219"/>
  <c r="AJ34" i="219"/>
  <c r="AJ47" i="219" s="1"/>
  <c r="AQ48" i="192"/>
  <c r="AP12" i="192"/>
  <c r="AQ47" i="192"/>
  <c r="AP11" i="192"/>
  <c r="AQ46" i="192"/>
  <c r="AP10" i="192"/>
  <c r="AN11" i="224"/>
  <c r="AN13" i="224" s="1"/>
  <c r="AK30" i="224"/>
  <c r="AK41" i="224" s="1"/>
  <c r="AM9" i="222"/>
  <c r="AM9" i="203"/>
  <c r="Z9" i="185"/>
  <c r="Y10" i="185"/>
  <c r="Y9" i="185"/>
  <c r="AA5" i="185"/>
  <c r="Z10" i="185"/>
  <c r="AP42" i="224"/>
  <c r="AO10" i="224"/>
  <c r="AP7" i="224"/>
  <c r="AN12" i="224"/>
  <c r="AM13" i="224"/>
  <c r="AM12" i="224"/>
  <c r="AO8" i="224"/>
  <c r="AO45" i="224"/>
  <c r="AO6" i="224"/>
  <c r="AO44" i="224"/>
  <c r="AN45" i="224"/>
  <c r="AP9" i="224"/>
  <c r="AN44" i="224"/>
  <c r="AJ23" i="222"/>
  <c r="AO27" i="222"/>
  <c r="AP25" i="222"/>
  <c r="AP26" i="222" s="1"/>
  <c r="AQ24" i="222"/>
  <c r="AQ7" i="222" s="1"/>
  <c r="AN19" i="222"/>
  <c r="AN9" i="222"/>
  <c r="AM10" i="222"/>
  <c r="AN10" i="222"/>
  <c r="AN18" i="222"/>
  <c r="AO17" i="222"/>
  <c r="AO18" i="222" s="1"/>
  <c r="AO49" i="192"/>
  <c r="AO50" i="192" s="1"/>
  <c r="AP44" i="192"/>
  <c r="AP8" i="192" s="1"/>
  <c r="AN51" i="192"/>
  <c r="AN50" i="192"/>
  <c r="AP40" i="219"/>
  <c r="AP11" i="219" s="1"/>
  <c r="Z26" i="219" s="1"/>
  <c r="AN43" i="219"/>
  <c r="AQ48" i="219"/>
  <c r="AP12" i="219"/>
  <c r="AO52" i="219"/>
  <c r="AO51" i="219"/>
  <c r="AN52" i="219"/>
  <c r="AN51" i="219"/>
  <c r="AM16" i="219"/>
  <c r="AN14" i="219"/>
  <c r="X29" i="219" s="1"/>
  <c r="AP38" i="219"/>
  <c r="AP9" i="219" s="1"/>
  <c r="Z24" i="219" s="1"/>
  <c r="AO41" i="219"/>
  <c r="AR35" i="219"/>
  <c r="AQ6" i="219"/>
  <c r="AP39" i="219"/>
  <c r="AP10" i="219" s="1"/>
  <c r="Z25" i="219" s="1"/>
  <c r="AP50" i="219"/>
  <c r="AN6" i="193"/>
  <c r="AN7" i="193" s="1"/>
  <c r="AN11" i="203" s="1"/>
  <c r="AP5" i="193"/>
  <c r="AO22" i="193"/>
  <c r="W8" i="119"/>
  <c r="W7" i="119"/>
  <c r="Y5" i="119"/>
  <c r="X6" i="119"/>
  <c r="AC5" i="218"/>
  <c r="AI7" i="194"/>
  <c r="AJ5" i="194"/>
  <c r="AJ6" i="194" s="1"/>
  <c r="AJ7" i="194" s="1"/>
  <c r="AQ7" i="219" l="1"/>
  <c r="AR36" i="219"/>
  <c r="AS49" i="219"/>
  <c r="AR13" i="219"/>
  <c r="AO14" i="219"/>
  <c r="AK34" i="219"/>
  <c r="AK47" i="219" s="1"/>
  <c r="AR46" i="192"/>
  <c r="AQ10" i="192"/>
  <c r="AR47" i="192"/>
  <c r="AQ11" i="192"/>
  <c r="AR48" i="192"/>
  <c r="AQ12" i="192"/>
  <c r="AL30" i="224"/>
  <c r="AL41" i="224" s="1"/>
  <c r="AB5" i="185"/>
  <c r="AB8" i="185" s="1"/>
  <c r="AA8" i="185"/>
  <c r="AQ42" i="224"/>
  <c r="AP10" i="224"/>
  <c r="AQ7" i="224"/>
  <c r="AQ9" i="224"/>
  <c r="AO11" i="224"/>
  <c r="AP8" i="224"/>
  <c r="AP6" i="224"/>
  <c r="AP43" i="224"/>
  <c r="AK23" i="222"/>
  <c r="AO8" i="222"/>
  <c r="AP27" i="222"/>
  <c r="AO19" i="222"/>
  <c r="AQ25" i="222"/>
  <c r="AR24" i="222"/>
  <c r="AR7" i="222" s="1"/>
  <c r="AP17" i="222"/>
  <c r="AP18" i="222" s="1"/>
  <c r="AP49" i="192"/>
  <c r="AP50" i="192" s="1"/>
  <c r="AQ44" i="192"/>
  <c r="AQ8" i="192" s="1"/>
  <c r="AO51" i="192"/>
  <c r="AP52" i="219"/>
  <c r="AP51" i="219"/>
  <c r="AN16" i="219"/>
  <c r="AQ50" i="219"/>
  <c r="AR48" i="219"/>
  <c r="AQ12" i="219"/>
  <c r="AQ39" i="219"/>
  <c r="AQ10" i="219" s="1"/>
  <c r="AO43" i="219"/>
  <c r="AQ38" i="219"/>
  <c r="AQ9" i="219" s="1"/>
  <c r="AP41" i="219"/>
  <c r="AP42" i="219" s="1"/>
  <c r="AN15" i="219"/>
  <c r="AO42" i="219"/>
  <c r="AS35" i="219"/>
  <c r="AR6" i="219"/>
  <c r="AQ40" i="219"/>
  <c r="AQ11" i="219" s="1"/>
  <c r="AN8" i="193"/>
  <c r="AO6" i="193"/>
  <c r="AO7" i="193" s="1"/>
  <c r="AO11" i="203" s="1"/>
  <c r="AQ5" i="193"/>
  <c r="AP22" i="193"/>
  <c r="X8" i="119"/>
  <c r="X7" i="119"/>
  <c r="Z5" i="119"/>
  <c r="Y6" i="119"/>
  <c r="AD5" i="218"/>
  <c r="AK5" i="194"/>
  <c r="AO15" i="219" l="1"/>
  <c r="Y29" i="219"/>
  <c r="AR7" i="219"/>
  <c r="AS36" i="219"/>
  <c r="AO16" i="219"/>
  <c r="AT49" i="219"/>
  <c r="AS13" i="219"/>
  <c r="AP14" i="219"/>
  <c r="AL34" i="219"/>
  <c r="AL47" i="219" s="1"/>
  <c r="AS48" i="192"/>
  <c r="AR12" i="192"/>
  <c r="AS47" i="192"/>
  <c r="AR11" i="192"/>
  <c r="AS46" i="192"/>
  <c r="AR10" i="192"/>
  <c r="AM30" i="224"/>
  <c r="AM41" i="224" s="1"/>
  <c r="AO9" i="222"/>
  <c r="AO9" i="203"/>
  <c r="AB9" i="185"/>
  <c r="AA10" i="185"/>
  <c r="AA9" i="185"/>
  <c r="AB10" i="185"/>
  <c r="AC5" i="185"/>
  <c r="AQ6" i="224"/>
  <c r="AR42" i="224"/>
  <c r="AQ10" i="224"/>
  <c r="AR9" i="224"/>
  <c r="AR7" i="224"/>
  <c r="AP45" i="224"/>
  <c r="AP44" i="224"/>
  <c r="AQ8" i="224"/>
  <c r="AQ43" i="224"/>
  <c r="AQ44" i="224" s="1"/>
  <c r="AP11" i="224"/>
  <c r="AP12" i="224" s="1"/>
  <c r="AO13" i="224"/>
  <c r="AO12" i="224"/>
  <c r="AP8" i="222"/>
  <c r="AO10" i="222"/>
  <c r="AL23" i="222"/>
  <c r="AQ27" i="222"/>
  <c r="AR25" i="222"/>
  <c r="AR26" i="222" s="1"/>
  <c r="AS24" i="222"/>
  <c r="AS7" i="222" s="1"/>
  <c r="AP19" i="222"/>
  <c r="AQ17" i="222"/>
  <c r="AQ26" i="222"/>
  <c r="AQ49" i="192"/>
  <c r="AQ50" i="192" s="1"/>
  <c r="AR44" i="192"/>
  <c r="AR8" i="192" s="1"/>
  <c r="AP51" i="192"/>
  <c r="AR40" i="219"/>
  <c r="AR11" i="219" s="1"/>
  <c r="AR38" i="219"/>
  <c r="AR9" i="219" s="1"/>
  <c r="AQ41" i="219"/>
  <c r="AQ42" i="219" s="1"/>
  <c r="AS48" i="219"/>
  <c r="AR12" i="219"/>
  <c r="AQ52" i="219"/>
  <c r="AT35" i="219"/>
  <c r="AS6" i="219"/>
  <c r="AP43" i="219"/>
  <c r="AR39" i="219"/>
  <c r="AR10" i="219" s="1"/>
  <c r="AQ51" i="219"/>
  <c r="AP6" i="193"/>
  <c r="AP7" i="193" s="1"/>
  <c r="AP11" i="203" s="1"/>
  <c r="AP8" i="193"/>
  <c r="AO8" i="193"/>
  <c r="AR5" i="193"/>
  <c r="AQ22" i="193"/>
  <c r="Y8" i="119"/>
  <c r="Y7" i="119"/>
  <c r="AA5" i="119"/>
  <c r="Z6" i="119"/>
  <c r="AE5" i="218"/>
  <c r="AL5" i="194"/>
  <c r="AK6" i="194"/>
  <c r="AP15" i="219" l="1"/>
  <c r="Z29" i="219"/>
  <c r="AP16" i="219"/>
  <c r="AS7" i="219"/>
  <c r="AT36" i="219"/>
  <c r="AT13" i="219"/>
  <c r="AU49" i="219"/>
  <c r="AM34" i="219"/>
  <c r="AM47" i="219" s="1"/>
  <c r="AT46" i="192"/>
  <c r="AS10" i="192"/>
  <c r="AT47" i="192"/>
  <c r="AS11" i="192"/>
  <c r="AT48" i="192"/>
  <c r="AS12" i="192"/>
  <c r="AN30" i="224"/>
  <c r="AN41" i="224" s="1"/>
  <c r="AP9" i="222"/>
  <c r="AP9" i="203"/>
  <c r="AD5" i="185"/>
  <c r="AD8" i="185" s="1"/>
  <c r="AC8" i="185"/>
  <c r="AR43" i="224"/>
  <c r="AS7" i="224"/>
  <c r="AR8" i="224"/>
  <c r="AS9" i="224"/>
  <c r="AR6" i="224"/>
  <c r="AQ11" i="224"/>
  <c r="AP13" i="224"/>
  <c r="AQ45" i="224"/>
  <c r="AS42" i="224"/>
  <c r="AS43" i="224" s="1"/>
  <c r="AR10" i="224"/>
  <c r="AP10" i="222"/>
  <c r="AM23" i="222"/>
  <c r="AT24" i="222"/>
  <c r="AT7" i="222" s="1"/>
  <c r="AS25" i="222"/>
  <c r="AS26" i="222" s="1"/>
  <c r="AQ19" i="222"/>
  <c r="AR17" i="222"/>
  <c r="AR18" i="222" s="1"/>
  <c r="AR27" i="222"/>
  <c r="AQ8" i="222"/>
  <c r="AQ9" i="203" s="1"/>
  <c r="AQ18" i="222"/>
  <c r="AS44" i="192"/>
  <c r="AS8" i="192" s="1"/>
  <c r="AR49" i="192"/>
  <c r="AR50" i="192" s="1"/>
  <c r="AQ51" i="192"/>
  <c r="AU35" i="219"/>
  <c r="AT6" i="219"/>
  <c r="AS40" i="219"/>
  <c r="AS11" i="219" s="1"/>
  <c r="AS39" i="219"/>
  <c r="AS10" i="219" s="1"/>
  <c r="AR50" i="219"/>
  <c r="AQ43" i="219"/>
  <c r="AQ14" i="219"/>
  <c r="AT48" i="219"/>
  <c r="AS12" i="219"/>
  <c r="AS50" i="219"/>
  <c r="AS38" i="219"/>
  <c r="AS9" i="219" s="1"/>
  <c r="AR41" i="219"/>
  <c r="AR42" i="219" s="1"/>
  <c r="AQ6" i="193"/>
  <c r="AQ7" i="193" s="1"/>
  <c r="AS5" i="193"/>
  <c r="AR22" i="193"/>
  <c r="Z8" i="119"/>
  <c r="Z7" i="119"/>
  <c r="AA6" i="119"/>
  <c r="AB5" i="119"/>
  <c r="AF5" i="218"/>
  <c r="AK7" i="194"/>
  <c r="AM5" i="194"/>
  <c r="AL6" i="194"/>
  <c r="AL7" i="194" s="1"/>
  <c r="AT7" i="219" l="1"/>
  <c r="AU36" i="219"/>
  <c r="AU13" i="219"/>
  <c r="AV13" i="219" s="1"/>
  <c r="AV49" i="219"/>
  <c r="AN34" i="219"/>
  <c r="AN47" i="219" s="1"/>
  <c r="AQ8" i="193"/>
  <c r="AQ11" i="203"/>
  <c r="AU48" i="192"/>
  <c r="AT12" i="192"/>
  <c r="AU47" i="192"/>
  <c r="AT11" i="192"/>
  <c r="AU46" i="192"/>
  <c r="AT10" i="192"/>
  <c r="AO30" i="224"/>
  <c r="AO41" i="224" s="1"/>
  <c r="AC10" i="185"/>
  <c r="AC9" i="185"/>
  <c r="AD9" i="185"/>
  <c r="AD10" i="185"/>
  <c r="AE5" i="185"/>
  <c r="AS45" i="224"/>
  <c r="AT7" i="224"/>
  <c r="AS44" i="224"/>
  <c r="AR45" i="224"/>
  <c r="AS8" i="224"/>
  <c r="AR11" i="224"/>
  <c r="AR12" i="224" s="1"/>
  <c r="AR44" i="224"/>
  <c r="AQ13" i="224"/>
  <c r="AT42" i="224"/>
  <c r="AS10" i="224"/>
  <c r="AS6" i="224"/>
  <c r="AQ12" i="224"/>
  <c r="AT9" i="224"/>
  <c r="AN23" i="222"/>
  <c r="AS17" i="222"/>
  <c r="AS18" i="222" s="1"/>
  <c r="AU24" i="222"/>
  <c r="AU7" i="222" s="1"/>
  <c r="AT25" i="222"/>
  <c r="AT26" i="222" s="1"/>
  <c r="AV16" i="222"/>
  <c r="AV6" i="222"/>
  <c r="AR8" i="222"/>
  <c r="AR9" i="203" s="1"/>
  <c r="AS27" i="222"/>
  <c r="AQ10" i="222"/>
  <c r="AQ9" i="222"/>
  <c r="AR19" i="222"/>
  <c r="AR51" i="192"/>
  <c r="AT44" i="192"/>
  <c r="AT8" i="192" s="1"/>
  <c r="AS49" i="192"/>
  <c r="AS52" i="219"/>
  <c r="AT38" i="219"/>
  <c r="AT9" i="219" s="1"/>
  <c r="AS41" i="219"/>
  <c r="AS42" i="219" s="1"/>
  <c r="AU48" i="219"/>
  <c r="AT12" i="219"/>
  <c r="AT50" i="219"/>
  <c r="AQ16" i="219"/>
  <c r="AQ15" i="219"/>
  <c r="AU6" i="219"/>
  <c r="AV35" i="219"/>
  <c r="AR52" i="219"/>
  <c r="AS51" i="219"/>
  <c r="AR51" i="219"/>
  <c r="AT39" i="219"/>
  <c r="AT10" i="219" s="1"/>
  <c r="AT40" i="219"/>
  <c r="AT11" i="219" s="1"/>
  <c r="AR43" i="219"/>
  <c r="AR14" i="219"/>
  <c r="AR15" i="219" s="1"/>
  <c r="AR6" i="193"/>
  <c r="AR7" i="193" s="1"/>
  <c r="AR11" i="203" s="1"/>
  <c r="AR8" i="193"/>
  <c r="AT5" i="193"/>
  <c r="AS22" i="193"/>
  <c r="AB6" i="119"/>
  <c r="AC5" i="119"/>
  <c r="AA8" i="119"/>
  <c r="AA7" i="119"/>
  <c r="AG5" i="218"/>
  <c r="AN5" i="194"/>
  <c r="AM6" i="194"/>
  <c r="AU7" i="219" l="1"/>
  <c r="AV36" i="219"/>
  <c r="AV7" i="219"/>
  <c r="AO34" i="219"/>
  <c r="AO47" i="219" s="1"/>
  <c r="AU10" i="192"/>
  <c r="AV46" i="192"/>
  <c r="AU11" i="192"/>
  <c r="AV47" i="192"/>
  <c r="AU12" i="192"/>
  <c r="AV48" i="192"/>
  <c r="AP30" i="224"/>
  <c r="AP41" i="224" s="1"/>
  <c r="AF5" i="185"/>
  <c r="AF8" i="185" s="1"/>
  <c r="AE8" i="185"/>
  <c r="AT6" i="224"/>
  <c r="AU9" i="224"/>
  <c r="AV9" i="224" s="1"/>
  <c r="AV34" i="224"/>
  <c r="AT8" i="224"/>
  <c r="AU42" i="224"/>
  <c r="AU43" i="224" s="1"/>
  <c r="AU45" i="224" s="1"/>
  <c r="AT10" i="224"/>
  <c r="AU7" i="224"/>
  <c r="AV7" i="224" s="1"/>
  <c r="AV32" i="224"/>
  <c r="AT43" i="224"/>
  <c r="AS11" i="224"/>
  <c r="AS12" i="224" s="1"/>
  <c r="AR13" i="224"/>
  <c r="AO23" i="222"/>
  <c r="AS8" i="222"/>
  <c r="AT27" i="222"/>
  <c r="AU25" i="222"/>
  <c r="AU27" i="222" s="1"/>
  <c r="AV24" i="222"/>
  <c r="AV25" i="222" s="1"/>
  <c r="AR10" i="222"/>
  <c r="AS19" i="222"/>
  <c r="AR9" i="222"/>
  <c r="AT17" i="222"/>
  <c r="AT18" i="222" s="1"/>
  <c r="AS51" i="192"/>
  <c r="AT49" i="192"/>
  <c r="AU44" i="192"/>
  <c r="AU8" i="192" s="1"/>
  <c r="AS50" i="192"/>
  <c r="AU39" i="219"/>
  <c r="AU10" i="219" s="1"/>
  <c r="AT52" i="219"/>
  <c r="AU50" i="219"/>
  <c r="AU52" i="219" s="1"/>
  <c r="AU12" i="219"/>
  <c r="AV12" i="219" s="1"/>
  <c r="AV48" i="219"/>
  <c r="AR16" i="219"/>
  <c r="AS43" i="219"/>
  <c r="AS14" i="219"/>
  <c r="AV6" i="219"/>
  <c r="AU38" i="219"/>
  <c r="AU9" i="219" s="1"/>
  <c r="AT41" i="219"/>
  <c r="AU40" i="219"/>
  <c r="AU11" i="219" s="1"/>
  <c r="AT51" i="219"/>
  <c r="AS6" i="193"/>
  <c r="AS7" i="193" s="1"/>
  <c r="AS11" i="203" s="1"/>
  <c r="AU5" i="193"/>
  <c r="AU22" i="193" s="1"/>
  <c r="AT22" i="193"/>
  <c r="AD5" i="119"/>
  <c r="AC6" i="119"/>
  <c r="AB8" i="119"/>
  <c r="AB7" i="119"/>
  <c r="AH5" i="218"/>
  <c r="AO5" i="194"/>
  <c r="AN6" i="194"/>
  <c r="AM7" i="194"/>
  <c r="AP34" i="219" l="1"/>
  <c r="AP47" i="219" s="1"/>
  <c r="AQ30" i="224"/>
  <c r="AQ41" i="224" s="1"/>
  <c r="AS9" i="222"/>
  <c r="AS9" i="203"/>
  <c r="AG5" i="185"/>
  <c r="AE10" i="185"/>
  <c r="AF9" i="185"/>
  <c r="AE9" i="185"/>
  <c r="AF10" i="185"/>
  <c r="AU10" i="224"/>
  <c r="AV10" i="224" s="1"/>
  <c r="AV42" i="224"/>
  <c r="AV43" i="224" s="1"/>
  <c r="AU8" i="224"/>
  <c r="AV8" i="224" s="1"/>
  <c r="AV33" i="224"/>
  <c r="AT11" i="224"/>
  <c r="AT12" i="224" s="1"/>
  <c r="AU44" i="224"/>
  <c r="AT45" i="224"/>
  <c r="AT44" i="224"/>
  <c r="AS13" i="224"/>
  <c r="AU6" i="224"/>
  <c r="AV31" i="224"/>
  <c r="AV35" i="224" s="1"/>
  <c r="AP23" i="222"/>
  <c r="AU26" i="222"/>
  <c r="AT19" i="222"/>
  <c r="AS10" i="222"/>
  <c r="AT8" i="222"/>
  <c r="AU17" i="222"/>
  <c r="AU19" i="222" s="1"/>
  <c r="AU49" i="192"/>
  <c r="AU51" i="192" s="1"/>
  <c r="AV44" i="192"/>
  <c r="AV49" i="192" s="1"/>
  <c r="AT51" i="192"/>
  <c r="AT50" i="192"/>
  <c r="AT14" i="219"/>
  <c r="AT15" i="219" s="1"/>
  <c r="AV11" i="219"/>
  <c r="AV40" i="219"/>
  <c r="AT43" i="219"/>
  <c r="AV38" i="219"/>
  <c r="AU41" i="219"/>
  <c r="AU43" i="219" s="1"/>
  <c r="AV50" i="219"/>
  <c r="AU51" i="219"/>
  <c r="AS16" i="219"/>
  <c r="AT42" i="219"/>
  <c r="AS15" i="219"/>
  <c r="AV10" i="219"/>
  <c r="AV39" i="219"/>
  <c r="AS8" i="193"/>
  <c r="AT6" i="193"/>
  <c r="AT7" i="193" s="1"/>
  <c r="AC7" i="119"/>
  <c r="AC8" i="119"/>
  <c r="AE5" i="119"/>
  <c r="AD6" i="119"/>
  <c r="AI5" i="218"/>
  <c r="AP5" i="194"/>
  <c r="AO6" i="194"/>
  <c r="AN7" i="194"/>
  <c r="AQ34" i="219" l="1"/>
  <c r="AQ47" i="219" s="1"/>
  <c r="AT8" i="193"/>
  <c r="AT11" i="203"/>
  <c r="AU50" i="192"/>
  <c r="AR30" i="224"/>
  <c r="AR41" i="224" s="1"/>
  <c r="AT9" i="222"/>
  <c r="AT9" i="203"/>
  <c r="AH5" i="185"/>
  <c r="AH8" i="185" s="1"/>
  <c r="AH10" i="185" s="1"/>
  <c r="AG8" i="185"/>
  <c r="AT13" i="224"/>
  <c r="AU11" i="224"/>
  <c r="AU13" i="224" s="1"/>
  <c r="AV6" i="224"/>
  <c r="AV11" i="224" s="1"/>
  <c r="AQ23" i="222"/>
  <c r="AU18" i="222"/>
  <c r="AV7" i="222"/>
  <c r="AV8" i="222" s="1"/>
  <c r="AU8" i="222"/>
  <c r="AT10" i="222"/>
  <c r="AV17" i="222"/>
  <c r="AV41" i="219"/>
  <c r="AV9" i="219"/>
  <c r="AV14" i="219" s="1"/>
  <c r="AU14" i="219"/>
  <c r="AU16" i="219" s="1"/>
  <c r="AU42" i="219"/>
  <c r="AT16" i="219"/>
  <c r="AU6" i="193"/>
  <c r="AU7" i="193" s="1"/>
  <c r="AD8" i="119"/>
  <c r="AD7" i="119"/>
  <c r="AE6" i="119"/>
  <c r="AF5" i="119"/>
  <c r="AJ5" i="218"/>
  <c r="AQ5" i="194"/>
  <c r="AP6" i="194"/>
  <c r="AO7" i="194"/>
  <c r="AU15" i="219" l="1"/>
  <c r="AR34" i="219"/>
  <c r="AR47" i="219" s="1"/>
  <c r="AU8" i="193"/>
  <c r="AU11" i="203"/>
  <c r="AS30" i="224"/>
  <c r="AS41" i="224" s="1"/>
  <c r="AU10" i="222"/>
  <c r="AU9" i="203"/>
  <c r="AH9" i="185"/>
  <c r="AG10" i="185"/>
  <c r="AG9" i="185"/>
  <c r="AI5" i="185"/>
  <c r="AI8" i="185" s="1"/>
  <c r="AU12" i="224"/>
  <c r="AR23" i="222"/>
  <c r="AU9" i="222"/>
  <c r="AF6" i="119"/>
  <c r="AG5" i="119"/>
  <c r="AE8" i="119"/>
  <c r="AE7" i="119"/>
  <c r="AK5" i="218"/>
  <c r="AP7" i="194"/>
  <c r="AR5" i="194"/>
  <c r="AQ6" i="194"/>
  <c r="AS34" i="219" l="1"/>
  <c r="AS47" i="219" s="1"/>
  <c r="AT30" i="224"/>
  <c r="AT41" i="224" s="1"/>
  <c r="AU30" i="224"/>
  <c r="AU41" i="224" s="1"/>
  <c r="AJ5" i="185"/>
  <c r="AJ8" i="185" s="1"/>
  <c r="AI9" i="185"/>
  <c r="AI10" i="185"/>
  <c r="AS23" i="222"/>
  <c r="AG6" i="119"/>
  <c r="AH5" i="119"/>
  <c r="AF8" i="119"/>
  <c r="AF7" i="119"/>
  <c r="AL5" i="218"/>
  <c r="AS5" i="194"/>
  <c r="AR6" i="194"/>
  <c r="AQ7" i="194"/>
  <c r="AT34" i="219" l="1"/>
  <c r="AT47" i="219" s="1"/>
  <c r="AU34" i="219"/>
  <c r="AU47" i="219" s="1"/>
  <c r="AJ10" i="185"/>
  <c r="AK5" i="185"/>
  <c r="AK8" i="185" s="1"/>
  <c r="AJ9" i="185"/>
  <c r="AT23" i="222"/>
  <c r="AU23" i="222"/>
  <c r="AH6" i="119"/>
  <c r="AI5" i="119"/>
  <c r="AG8" i="119"/>
  <c r="AG7" i="119"/>
  <c r="AM5" i="218"/>
  <c r="AT5" i="194"/>
  <c r="AS6" i="194"/>
  <c r="AR7" i="194"/>
  <c r="AK10" i="185" l="1"/>
  <c r="AL5" i="185"/>
  <c r="AL8" i="185" s="1"/>
  <c r="AK9" i="185"/>
  <c r="AJ5" i="119"/>
  <c r="AI6" i="119"/>
  <c r="AH7" i="119"/>
  <c r="AH8" i="119"/>
  <c r="AN5" i="218"/>
  <c r="AU5" i="194"/>
  <c r="AU6" i="194" s="1"/>
  <c r="AT6" i="194"/>
  <c r="AS7" i="194"/>
  <c r="AM5" i="185" l="1"/>
  <c r="AM8" i="185" s="1"/>
  <c r="AM9" i="185" s="1"/>
  <c r="AL10" i="185"/>
  <c r="AL9" i="185"/>
  <c r="AI7" i="119"/>
  <c r="AI8" i="119"/>
  <c r="AK5" i="119"/>
  <c r="AJ6" i="119"/>
  <c r="AO5" i="218"/>
  <c r="AU7" i="194"/>
  <c r="AT7" i="194"/>
  <c r="AM10" i="185" l="1"/>
  <c r="AN5" i="185"/>
  <c r="AN8" i="185" s="1"/>
  <c r="AK6" i="119"/>
  <c r="AL5" i="119"/>
  <c r="AJ7" i="119"/>
  <c r="AJ8" i="119"/>
  <c r="AP5" i="218"/>
  <c r="F7" i="48"/>
  <c r="F8" i="48"/>
  <c r="F6" i="48"/>
  <c r="L13" i="183"/>
  <c r="M13" i="183"/>
  <c r="N13" i="183"/>
  <c r="O13" i="183"/>
  <c r="P13" i="183"/>
  <c r="Q13" i="183"/>
  <c r="R13" i="183"/>
  <c r="S13" i="183"/>
  <c r="T13" i="183"/>
  <c r="U13" i="183"/>
  <c r="V13" i="183"/>
  <c r="W13" i="183"/>
  <c r="L14" i="183"/>
  <c r="M14" i="183"/>
  <c r="N14" i="183"/>
  <c r="O14" i="183"/>
  <c r="P14" i="183"/>
  <c r="Q14" i="183"/>
  <c r="R14" i="183"/>
  <c r="S14" i="183"/>
  <c r="T14" i="183"/>
  <c r="U14" i="183"/>
  <c r="V14" i="183"/>
  <c r="W14" i="183"/>
  <c r="L15" i="183"/>
  <c r="M15" i="183"/>
  <c r="N15" i="183"/>
  <c r="O15" i="183"/>
  <c r="P15" i="183"/>
  <c r="Q15" i="183"/>
  <c r="R15" i="183"/>
  <c r="S15" i="183"/>
  <c r="T15" i="183"/>
  <c r="U15" i="183"/>
  <c r="V15" i="183"/>
  <c r="W15" i="183"/>
  <c r="L16" i="183"/>
  <c r="M16" i="183"/>
  <c r="N16" i="183"/>
  <c r="O16" i="183"/>
  <c r="P16" i="183"/>
  <c r="Q16" i="183"/>
  <c r="R16" i="183"/>
  <c r="S16" i="183"/>
  <c r="T16" i="183"/>
  <c r="U16" i="183"/>
  <c r="V16" i="183"/>
  <c r="W16" i="183"/>
  <c r="L17" i="183"/>
  <c r="M17" i="183"/>
  <c r="N17" i="183"/>
  <c r="O17" i="183"/>
  <c r="P17" i="183"/>
  <c r="Q17" i="183"/>
  <c r="R17" i="183"/>
  <c r="S17" i="183"/>
  <c r="T17" i="183"/>
  <c r="U17" i="183"/>
  <c r="V17" i="183"/>
  <c r="W17" i="183"/>
  <c r="L18" i="183"/>
  <c r="M18" i="183"/>
  <c r="N18" i="183"/>
  <c r="O18" i="183"/>
  <c r="P18" i="183"/>
  <c r="Q18" i="183"/>
  <c r="R18" i="183"/>
  <c r="S18" i="183"/>
  <c r="T18" i="183"/>
  <c r="U18" i="183"/>
  <c r="V18" i="183"/>
  <c r="W18" i="183"/>
  <c r="K14" i="183"/>
  <c r="K15" i="183"/>
  <c r="K16" i="183"/>
  <c r="K17" i="183"/>
  <c r="K18" i="183"/>
  <c r="K13" i="183"/>
  <c r="M8" i="183"/>
  <c r="N8" i="183"/>
  <c r="O8" i="183"/>
  <c r="P8" i="183"/>
  <c r="Q8" i="183"/>
  <c r="R8" i="183"/>
  <c r="S8" i="183"/>
  <c r="T8" i="183"/>
  <c r="U8" i="183"/>
  <c r="V8" i="183"/>
  <c r="W8" i="183"/>
  <c r="X8" i="183"/>
  <c r="Y8" i="183"/>
  <c r="Z8" i="183"/>
  <c r="AA8" i="183"/>
  <c r="AB8" i="183"/>
  <c r="AC8" i="183"/>
  <c r="AD8" i="183"/>
  <c r="AE8" i="183"/>
  <c r="AF8" i="183"/>
  <c r="AG8" i="183"/>
  <c r="AH8" i="183"/>
  <c r="AI8" i="183"/>
  <c r="AJ8" i="183"/>
  <c r="AK8" i="183"/>
  <c r="AL8" i="183"/>
  <c r="AM8" i="183"/>
  <c r="AN8" i="183"/>
  <c r="AO8" i="183"/>
  <c r="AP8" i="183"/>
  <c r="AQ8" i="183"/>
  <c r="AR8" i="183"/>
  <c r="AS8" i="183"/>
  <c r="AT8" i="183"/>
  <c r="AU8" i="183"/>
  <c r="M9" i="183"/>
  <c r="N9" i="183"/>
  <c r="O9" i="183"/>
  <c r="P9" i="183"/>
  <c r="Q9" i="183"/>
  <c r="R9" i="183"/>
  <c r="S9" i="183"/>
  <c r="T9" i="183"/>
  <c r="U9" i="183"/>
  <c r="V9" i="183"/>
  <c r="W9" i="183"/>
  <c r="X9" i="183"/>
  <c r="Y9" i="183"/>
  <c r="Z9" i="183"/>
  <c r="AA9" i="183"/>
  <c r="AB9" i="183"/>
  <c r="AC9" i="183"/>
  <c r="AD9" i="183"/>
  <c r="AE9" i="183"/>
  <c r="AF9" i="183"/>
  <c r="AG9" i="183"/>
  <c r="AH9" i="183"/>
  <c r="AI9" i="183"/>
  <c r="AJ9" i="183"/>
  <c r="AK9" i="183"/>
  <c r="AL9" i="183"/>
  <c r="AM9" i="183"/>
  <c r="AN9" i="183"/>
  <c r="AO9" i="183"/>
  <c r="AP9" i="183"/>
  <c r="AQ9" i="183"/>
  <c r="AR9" i="183"/>
  <c r="AS9" i="183"/>
  <c r="AT9" i="183"/>
  <c r="AU9" i="183"/>
  <c r="L6" i="183"/>
  <c r="M6" i="183"/>
  <c r="M7" i="183" s="1"/>
  <c r="N6" i="183"/>
  <c r="O6" i="183"/>
  <c r="P6" i="183"/>
  <c r="P7" i="183" s="1"/>
  <c r="Q6" i="183"/>
  <c r="Q7" i="183" s="1"/>
  <c r="R6" i="183"/>
  <c r="S6" i="183"/>
  <c r="S7" i="183" s="1"/>
  <c r="T6" i="183"/>
  <c r="T7" i="183" s="1"/>
  <c r="U6" i="183"/>
  <c r="V6" i="183"/>
  <c r="W6" i="183"/>
  <c r="X6" i="183"/>
  <c r="Y6" i="183"/>
  <c r="Z6" i="183"/>
  <c r="AA6" i="183"/>
  <c r="AB6" i="183"/>
  <c r="AC6" i="183"/>
  <c r="AD6" i="183"/>
  <c r="AE6" i="183"/>
  <c r="AF6" i="183"/>
  <c r="AF7" i="183" s="1"/>
  <c r="AG6" i="183"/>
  <c r="AH6" i="183"/>
  <c r="AI6" i="183"/>
  <c r="AJ6" i="183"/>
  <c r="AK6" i="183"/>
  <c r="AK7" i="183" s="1"/>
  <c r="AL6" i="183"/>
  <c r="AM6" i="183"/>
  <c r="AN6" i="183"/>
  <c r="AN7" i="183" s="1"/>
  <c r="AO6" i="183"/>
  <c r="AO7" i="183" s="1"/>
  <c r="AP6" i="183"/>
  <c r="AQ6" i="183"/>
  <c r="AQ7" i="183" s="1"/>
  <c r="AR6" i="183"/>
  <c r="AR7" i="183" s="1"/>
  <c r="AS6" i="183"/>
  <c r="AT6" i="183"/>
  <c r="AU6" i="183"/>
  <c r="L5" i="183"/>
  <c r="M5" i="183"/>
  <c r="N5" i="183"/>
  <c r="N7" i="183" s="1"/>
  <c r="O5" i="183"/>
  <c r="O7" i="183" s="1"/>
  <c r="P5" i="183"/>
  <c r="Q5" i="183"/>
  <c r="R5" i="183"/>
  <c r="R7" i="183" s="1"/>
  <c r="S5" i="183"/>
  <c r="T5" i="183"/>
  <c r="U5" i="183"/>
  <c r="U7" i="183" s="1"/>
  <c r="V5" i="183"/>
  <c r="V7" i="183" s="1"/>
  <c r="W5" i="183"/>
  <c r="W7" i="183" s="1"/>
  <c r="X5" i="183"/>
  <c r="Y5" i="183"/>
  <c r="Z5" i="183"/>
  <c r="Z7" i="183" s="1"/>
  <c r="AA5" i="183"/>
  <c r="AA7" i="183" s="1"/>
  <c r="AB5" i="183"/>
  <c r="AC5" i="183"/>
  <c r="AD5" i="183"/>
  <c r="AD7" i="183" s="1"/>
  <c r="AE5" i="183"/>
  <c r="AF5" i="183"/>
  <c r="AG5" i="183"/>
  <c r="AG7" i="183" s="1"/>
  <c r="AH5" i="183"/>
  <c r="AH7" i="183" s="1"/>
  <c r="AI5" i="183"/>
  <c r="AI7" i="183" s="1"/>
  <c r="AJ5" i="183"/>
  <c r="AK5" i="183"/>
  <c r="AL5" i="183"/>
  <c r="AL7" i="183" s="1"/>
  <c r="AM5" i="183"/>
  <c r="AM7" i="183" s="1"/>
  <c r="AN5" i="183"/>
  <c r="AO5" i="183"/>
  <c r="AP5" i="183"/>
  <c r="AP7" i="183" s="1"/>
  <c r="AQ5" i="183"/>
  <c r="AR5" i="183"/>
  <c r="AS5" i="183"/>
  <c r="AS7" i="183" s="1"/>
  <c r="AT5" i="183"/>
  <c r="AT7" i="183" s="1"/>
  <c r="AU5" i="183"/>
  <c r="AU7" i="183" s="1"/>
  <c r="X7" i="183"/>
  <c r="Y7" i="183"/>
  <c r="AB7" i="183"/>
  <c r="AC7" i="183"/>
  <c r="AE7" i="183"/>
  <c r="AJ7" i="183"/>
  <c r="G4" i="183"/>
  <c r="H4" i="183" s="1"/>
  <c r="I4" i="183" s="1"/>
  <c r="J4" i="183" s="1"/>
  <c r="F4" i="183"/>
  <c r="AO5" i="185" l="1"/>
  <c r="AO8" i="185" s="1"/>
  <c r="AO10" i="185" s="1"/>
  <c r="AN10" i="185"/>
  <c r="AN9" i="185"/>
  <c r="AM5" i="119"/>
  <c r="AL6" i="119"/>
  <c r="AK7" i="119"/>
  <c r="AK8" i="119"/>
  <c r="AQ5" i="218"/>
  <c r="M7" i="180"/>
  <c r="N8" i="180" s="1"/>
  <c r="N7" i="180"/>
  <c r="O7" i="180"/>
  <c r="O8" i="180" s="1"/>
  <c r="P7" i="180"/>
  <c r="P9" i="180" s="1"/>
  <c r="Q7" i="180"/>
  <c r="Q9" i="180" s="1"/>
  <c r="R7" i="180"/>
  <c r="R9" i="180" s="1"/>
  <c r="S7" i="180"/>
  <c r="S9" i="180" s="1"/>
  <c r="T7" i="180"/>
  <c r="T9" i="180" s="1"/>
  <c r="U7" i="180"/>
  <c r="V7" i="180"/>
  <c r="W7" i="180"/>
  <c r="X7" i="180"/>
  <c r="X9" i="180" s="1"/>
  <c r="Y7" i="180"/>
  <c r="Y8" i="180" s="1"/>
  <c r="Z7" i="180"/>
  <c r="AA7" i="180"/>
  <c r="AA8" i="180" s="1"/>
  <c r="AB7" i="180"/>
  <c r="AB9" i="180" s="1"/>
  <c r="AC7" i="180"/>
  <c r="AC9" i="180" s="1"/>
  <c r="AD7" i="180"/>
  <c r="AD9" i="180" s="1"/>
  <c r="AE7" i="180"/>
  <c r="AE9" i="180" s="1"/>
  <c r="AF7" i="180"/>
  <c r="AF9" i="180" s="1"/>
  <c r="AG7" i="180"/>
  <c r="AH7" i="180"/>
  <c r="AI7" i="180"/>
  <c r="AJ7" i="180"/>
  <c r="AJ8" i="180" s="1"/>
  <c r="AK7" i="180"/>
  <c r="AK8" i="180" s="1"/>
  <c r="AL7" i="180"/>
  <c r="AM7" i="180"/>
  <c r="AM8" i="180" s="1"/>
  <c r="AN7" i="180"/>
  <c r="AN9" i="180" s="1"/>
  <c r="AO7" i="180"/>
  <c r="AO9" i="180" s="1"/>
  <c r="AP7" i="180"/>
  <c r="AP9" i="180" s="1"/>
  <c r="AQ7" i="180"/>
  <c r="AQ9" i="180" s="1"/>
  <c r="AR7" i="180"/>
  <c r="AR9" i="180" s="1"/>
  <c r="AS7" i="180"/>
  <c r="AT7" i="180"/>
  <c r="AU7" i="180"/>
  <c r="T8" i="180"/>
  <c r="U8" i="180"/>
  <c r="V8" i="180"/>
  <c r="W8" i="180"/>
  <c r="Z8" i="180"/>
  <c r="AF8" i="180"/>
  <c r="AG8" i="180"/>
  <c r="AH8" i="180"/>
  <c r="AI8" i="180"/>
  <c r="AL8" i="180"/>
  <c r="AR8" i="180"/>
  <c r="AS8" i="180"/>
  <c r="AT8" i="180"/>
  <c r="AU8" i="180"/>
  <c r="N9" i="180"/>
  <c r="O9" i="180"/>
  <c r="U9" i="180"/>
  <c r="V9" i="180"/>
  <c r="W9" i="180"/>
  <c r="Z9" i="180"/>
  <c r="AA9" i="180"/>
  <c r="AG9" i="180"/>
  <c r="AH9" i="180"/>
  <c r="AI9" i="180"/>
  <c r="AJ9" i="180"/>
  <c r="AL9" i="180"/>
  <c r="AM9" i="180"/>
  <c r="AS9" i="180"/>
  <c r="AT9" i="180"/>
  <c r="AU9" i="180"/>
  <c r="D6" i="180"/>
  <c r="D5" i="180"/>
  <c r="X4" i="180"/>
  <c r="Y4" i="180" s="1"/>
  <c r="Z4" i="180" s="1"/>
  <c r="AA4" i="180" s="1"/>
  <c r="AB4" i="180" s="1"/>
  <c r="AC4" i="180" s="1"/>
  <c r="AD4" i="180" s="1"/>
  <c r="AE4" i="180" s="1"/>
  <c r="AF4" i="180" s="1"/>
  <c r="AG4" i="180" s="1"/>
  <c r="AH4" i="180" s="1"/>
  <c r="AI4" i="180" s="1"/>
  <c r="AJ4" i="180" s="1"/>
  <c r="AK4" i="180" s="1"/>
  <c r="AL4" i="180" s="1"/>
  <c r="AM4" i="180" s="1"/>
  <c r="AN4" i="180" s="1"/>
  <c r="AO4" i="180" s="1"/>
  <c r="AP4" i="180" s="1"/>
  <c r="AQ4" i="180" s="1"/>
  <c r="AR4" i="180" s="1"/>
  <c r="AS4" i="180" s="1"/>
  <c r="AT4" i="180" s="1"/>
  <c r="AU4" i="180" s="1"/>
  <c r="F4" i="180"/>
  <c r="G4" i="180" s="1"/>
  <c r="H4" i="180" s="1"/>
  <c r="I4" i="180" s="1"/>
  <c r="J4" i="180" s="1"/>
  <c r="K4" i="180" s="1"/>
  <c r="L4" i="180" s="1"/>
  <c r="M4" i="180" s="1"/>
  <c r="N4" i="180" s="1"/>
  <c r="AO9" i="185" l="1"/>
  <c r="AP5" i="185"/>
  <c r="AP8" i="185" s="1"/>
  <c r="AL8" i="119"/>
  <c r="AL7" i="119"/>
  <c r="AM6" i="119"/>
  <c r="AN5" i="119"/>
  <c r="AR5" i="218"/>
  <c r="M8" i="180"/>
  <c r="AK9" i="180"/>
  <c r="Y9" i="180"/>
  <c r="M9" i="180"/>
  <c r="X8" i="180"/>
  <c r="AQ8" i="180"/>
  <c r="AE8" i="180"/>
  <c r="S8" i="180"/>
  <c r="AP8" i="180"/>
  <c r="AD8" i="180"/>
  <c r="R8" i="180"/>
  <c r="AO8" i="180"/>
  <c r="AC8" i="180"/>
  <c r="Q8" i="180"/>
  <c r="AN8" i="180"/>
  <c r="AB8" i="180"/>
  <c r="P8" i="180"/>
  <c r="O4" i="180"/>
  <c r="P4" i="180" s="1"/>
  <c r="Q4" i="180" s="1"/>
  <c r="R4" i="180" s="1"/>
  <c r="S4" i="180" s="1"/>
  <c r="T4" i="180" s="1"/>
  <c r="U4" i="180" s="1"/>
  <c r="V4" i="180" s="1"/>
  <c r="W4" i="180" s="1"/>
  <c r="AQ5" i="185" l="1"/>
  <c r="AQ8" i="185" s="1"/>
  <c r="AP9" i="185"/>
  <c r="AQ9" i="185"/>
  <c r="AP10" i="185"/>
  <c r="AN6" i="119"/>
  <c r="AO5" i="119"/>
  <c r="AM8" i="119"/>
  <c r="AM7" i="119"/>
  <c r="AS5" i="218"/>
  <c r="D6" i="112"/>
  <c r="D7" i="112"/>
  <c r="D8" i="112"/>
  <c r="D9" i="112"/>
  <c r="D10" i="112"/>
  <c r="D11" i="112"/>
  <c r="D5" i="112"/>
  <c r="F4" i="112"/>
  <c r="G4" i="112"/>
  <c r="H4" i="112"/>
  <c r="I4" i="112"/>
  <c r="J4" i="112"/>
  <c r="M12" i="112"/>
  <c r="N12" i="112"/>
  <c r="O12" i="112"/>
  <c r="P12" i="112"/>
  <c r="Q12" i="112"/>
  <c r="R12" i="112"/>
  <c r="S12" i="112"/>
  <c r="S13" i="112" s="1"/>
  <c r="T12" i="112"/>
  <c r="U12" i="112"/>
  <c r="V12" i="112"/>
  <c r="W12" i="112"/>
  <c r="X12" i="112"/>
  <c r="X13" i="112" s="1"/>
  <c r="Y12" i="112"/>
  <c r="Z12" i="112"/>
  <c r="AA12" i="112"/>
  <c r="AA13" i="112" s="1"/>
  <c r="AB12" i="112"/>
  <c r="AC12" i="112"/>
  <c r="AC13" i="112" s="1"/>
  <c r="AD12" i="112"/>
  <c r="AE12" i="112"/>
  <c r="AF12" i="112"/>
  <c r="AG12" i="112"/>
  <c r="AH12" i="112"/>
  <c r="AI12" i="112"/>
  <c r="AJ12" i="112"/>
  <c r="AK12" i="112"/>
  <c r="AL12" i="112"/>
  <c r="AM12" i="112"/>
  <c r="AN12" i="112"/>
  <c r="AO12" i="112"/>
  <c r="AP12" i="112"/>
  <c r="AQ12" i="112"/>
  <c r="AQ13" i="112" s="1"/>
  <c r="AR12" i="112"/>
  <c r="AS12" i="112"/>
  <c r="AT12" i="112"/>
  <c r="AU12" i="112"/>
  <c r="U13" i="112"/>
  <c r="K4" i="112"/>
  <c r="L4" i="112" s="1"/>
  <c r="M4" i="112" s="1"/>
  <c r="N4" i="112" s="1"/>
  <c r="O4" i="112" s="1"/>
  <c r="P4" i="112" s="1"/>
  <c r="Q4" i="112" s="1"/>
  <c r="R4" i="112" s="1"/>
  <c r="S4" i="112" s="1"/>
  <c r="T4" i="112" s="1"/>
  <c r="U4" i="112" s="1"/>
  <c r="V4" i="112" s="1"/>
  <c r="W4" i="112" s="1"/>
  <c r="X4" i="112" s="1"/>
  <c r="Y4" i="112" s="1"/>
  <c r="Z4" i="112" s="1"/>
  <c r="AA4" i="112" s="1"/>
  <c r="AB4" i="112" s="1"/>
  <c r="AC4" i="112" s="1"/>
  <c r="AD4" i="112" s="1"/>
  <c r="AE4" i="112" s="1"/>
  <c r="AF4" i="112" s="1"/>
  <c r="AG4" i="112" s="1"/>
  <c r="AH4" i="112" s="1"/>
  <c r="AI4" i="112" s="1"/>
  <c r="AJ4" i="112" s="1"/>
  <c r="AK4" i="112" s="1"/>
  <c r="AL4" i="112" s="1"/>
  <c r="AM4" i="112" s="1"/>
  <c r="AN4" i="112" s="1"/>
  <c r="AO4" i="112" s="1"/>
  <c r="AP4" i="112" s="1"/>
  <c r="AQ4" i="112" s="1"/>
  <c r="AR4" i="112" s="1"/>
  <c r="AS4" i="112" s="1"/>
  <c r="AT4" i="112" s="1"/>
  <c r="AU4" i="112" s="1"/>
  <c r="AR5" i="185" l="1"/>
  <c r="AR8" i="185" s="1"/>
  <c r="AQ10" i="185"/>
  <c r="AO6" i="119"/>
  <c r="AP5" i="119"/>
  <c r="AN8" i="119"/>
  <c r="AN7" i="119"/>
  <c r="AT5" i="218"/>
  <c r="AB13" i="112"/>
  <c r="AT13" i="112"/>
  <c r="AH13" i="112"/>
  <c r="V13" i="112"/>
  <c r="AR13" i="112"/>
  <c r="T13" i="112"/>
  <c r="AS13" i="112"/>
  <c r="AG13" i="112"/>
  <c r="AK13" i="112"/>
  <c r="AF13" i="112"/>
  <c r="AE13" i="112"/>
  <c r="AD13" i="112"/>
  <c r="AO13" i="112"/>
  <c r="Q13" i="112"/>
  <c r="AN13" i="112"/>
  <c r="P13" i="112"/>
  <c r="AM13" i="112"/>
  <c r="O13" i="112"/>
  <c r="AL13" i="112"/>
  <c r="N13" i="112"/>
  <c r="Y13" i="112"/>
  <c r="AJ13" i="112"/>
  <c r="AU13" i="112"/>
  <c r="AI13" i="112"/>
  <c r="W13" i="112"/>
  <c r="AP13" i="112"/>
  <c r="R13" i="112"/>
  <c r="Z13" i="112"/>
  <c r="AS5" i="185" l="1"/>
  <c r="AS8" i="185" s="1"/>
  <c r="AS9" i="185"/>
  <c r="AR10" i="185"/>
  <c r="AR9" i="185"/>
  <c r="AP6" i="119"/>
  <c r="AQ5" i="119"/>
  <c r="AO7" i="119"/>
  <c r="AO8" i="119"/>
  <c r="AU5" i="218"/>
  <c r="M8" i="182"/>
  <c r="M10" i="182" s="1"/>
  <c r="N8" i="182"/>
  <c r="O8" i="182"/>
  <c r="O9" i="182" s="1"/>
  <c r="P8" i="182"/>
  <c r="P10" i="182" s="1"/>
  <c r="Q8" i="182"/>
  <c r="Q10" i="182" s="1"/>
  <c r="R8" i="182"/>
  <c r="R10" i="182" s="1"/>
  <c r="S8" i="182"/>
  <c r="S10" i="182" s="1"/>
  <c r="T8" i="182"/>
  <c r="U8" i="182"/>
  <c r="U9" i="182" s="1"/>
  <c r="V8" i="182"/>
  <c r="W8" i="182"/>
  <c r="X8" i="182"/>
  <c r="X10" i="182" s="1"/>
  <c r="Y8" i="182"/>
  <c r="Y9" i="182" s="1"/>
  <c r="Z8" i="182"/>
  <c r="AA8" i="182"/>
  <c r="AA9" i="182" s="1"/>
  <c r="AB8" i="182"/>
  <c r="AB10" i="182" s="1"/>
  <c r="AC8" i="182"/>
  <c r="AC10" i="182" s="1"/>
  <c r="AD8" i="182"/>
  <c r="AD10" i="182" s="1"/>
  <c r="AE8" i="182"/>
  <c r="AE10" i="182" s="1"/>
  <c r="AF8" i="182"/>
  <c r="AG8" i="182"/>
  <c r="AH8" i="182"/>
  <c r="AI8" i="182"/>
  <c r="AJ8" i="182"/>
  <c r="AJ10" i="182" s="1"/>
  <c r="AK8" i="182"/>
  <c r="AK9" i="182" s="1"/>
  <c r="AL8" i="182"/>
  <c r="AL9" i="182" s="1"/>
  <c r="AM8" i="182"/>
  <c r="AN8" i="182"/>
  <c r="AN10" i="182" s="1"/>
  <c r="AO8" i="182"/>
  <c r="AO10" i="182" s="1"/>
  <c r="AP8" i="182"/>
  <c r="AP10" i="182" s="1"/>
  <c r="AQ8" i="182"/>
  <c r="AQ10" i="182" s="1"/>
  <c r="AR8" i="182"/>
  <c r="AR10" i="182" s="1"/>
  <c r="AS8" i="182"/>
  <c r="AT8" i="182"/>
  <c r="AU8" i="182"/>
  <c r="AU9" i="182" s="1"/>
  <c r="T9" i="182"/>
  <c r="V9" i="182"/>
  <c r="W9" i="182"/>
  <c r="Z9" i="182"/>
  <c r="AF9" i="182"/>
  <c r="AG9" i="182"/>
  <c r="AH9" i="182"/>
  <c r="AI9" i="182"/>
  <c r="AT9" i="182"/>
  <c r="N10" i="182"/>
  <c r="O10" i="182"/>
  <c r="T10" i="182"/>
  <c r="U10" i="182"/>
  <c r="V10" i="182"/>
  <c r="W10" i="182"/>
  <c r="Z10" i="182"/>
  <c r="AA10" i="182"/>
  <c r="AF10" i="182"/>
  <c r="AG10" i="182"/>
  <c r="AH10" i="182"/>
  <c r="AI10" i="182"/>
  <c r="AS10" i="182"/>
  <c r="AT10" i="182"/>
  <c r="AU10" i="182"/>
  <c r="D5" i="181"/>
  <c r="D5" i="182"/>
  <c r="D6" i="182"/>
  <c r="D7" i="182"/>
  <c r="V4" i="182"/>
  <c r="W4" i="182"/>
  <c r="X4" i="182"/>
  <c r="Y4" i="182"/>
  <c r="Z4" i="182"/>
  <c r="AA4" i="182"/>
  <c r="AB4" i="182" s="1"/>
  <c r="AC4" i="182" s="1"/>
  <c r="AD4" i="182" s="1"/>
  <c r="AE4" i="182" s="1"/>
  <c r="AF4" i="182" s="1"/>
  <c r="AG4" i="182" s="1"/>
  <c r="AH4" i="182" s="1"/>
  <c r="AI4" i="182" s="1"/>
  <c r="AJ4" i="182" s="1"/>
  <c r="AK4" i="182" s="1"/>
  <c r="AL4" i="182" s="1"/>
  <c r="AM4" i="182" s="1"/>
  <c r="AN4" i="182" s="1"/>
  <c r="AO4" i="182" s="1"/>
  <c r="AP4" i="182" s="1"/>
  <c r="AQ4" i="182" s="1"/>
  <c r="AR4" i="182" s="1"/>
  <c r="AS4" i="182" s="1"/>
  <c r="AT4" i="182" s="1"/>
  <c r="AU4" i="182" s="1"/>
  <c r="F4" i="182"/>
  <c r="G4" i="182" s="1"/>
  <c r="H4" i="182" s="1"/>
  <c r="I4" i="182" s="1"/>
  <c r="J4" i="182" s="1"/>
  <c r="K4" i="182" s="1"/>
  <c r="L4" i="182" s="1"/>
  <c r="M4" i="182" s="1"/>
  <c r="N4" i="182" s="1"/>
  <c r="AT5" i="185" l="1"/>
  <c r="AT8" i="185" s="1"/>
  <c r="AT10" i="185" s="1"/>
  <c r="AS10" i="185"/>
  <c r="AQ6" i="119"/>
  <c r="AR5" i="119"/>
  <c r="AP8" i="119"/>
  <c r="AP7" i="119"/>
  <c r="AV5" i="218"/>
  <c r="AV6" i="218" s="1"/>
  <c r="AL10" i="182"/>
  <c r="AS9" i="182"/>
  <c r="AM9" i="182"/>
  <c r="AM10" i="182"/>
  <c r="AE9" i="182"/>
  <c r="N9" i="182"/>
  <c r="M9" i="182"/>
  <c r="AK10" i="182"/>
  <c r="Y10" i="182"/>
  <c r="AJ9" i="182"/>
  <c r="X9" i="182"/>
  <c r="AP9" i="182"/>
  <c r="AR9" i="182"/>
  <c r="S9" i="182"/>
  <c r="AQ9" i="182"/>
  <c r="AD9" i="182"/>
  <c r="R9" i="182"/>
  <c r="AO9" i="182"/>
  <c r="AC9" i="182"/>
  <c r="Q9" i="182"/>
  <c r="AN9" i="182"/>
  <c r="AB9" i="182"/>
  <c r="P9" i="182"/>
  <c r="O4" i="182"/>
  <c r="P4" i="182" s="1"/>
  <c r="Q4" i="182" s="1"/>
  <c r="R4" i="182" s="1"/>
  <c r="S4" i="182" s="1"/>
  <c r="T4" i="182" s="1"/>
  <c r="U4" i="182" s="1"/>
  <c r="AT9" i="185" l="1"/>
  <c r="L10" i="76"/>
  <c r="AU5" i="185"/>
  <c r="AR6" i="119"/>
  <c r="AS5" i="119"/>
  <c r="AQ7" i="119"/>
  <c r="AQ8" i="119"/>
  <c r="M6" i="181"/>
  <c r="N6" i="181"/>
  <c r="N13" i="210" s="1"/>
  <c r="O6" i="181"/>
  <c r="P6" i="181"/>
  <c r="Q6" i="181"/>
  <c r="R6" i="181"/>
  <c r="S6" i="181"/>
  <c r="T6" i="181"/>
  <c r="T13" i="210" s="1"/>
  <c r="T21" i="210" s="1"/>
  <c r="T6" i="10" s="1"/>
  <c r="U6" i="181"/>
  <c r="V6" i="181"/>
  <c r="W6" i="181"/>
  <c r="W13" i="210" s="1"/>
  <c r="W21" i="210" s="1"/>
  <c r="W6" i="10" s="1"/>
  <c r="X6" i="181"/>
  <c r="Y6" i="181"/>
  <c r="Z6" i="181"/>
  <c r="Z13" i="210" s="1"/>
  <c r="Z21" i="210" s="1"/>
  <c r="Z6" i="10" s="1"/>
  <c r="AA6" i="181"/>
  <c r="AB6" i="181"/>
  <c r="AC6" i="181"/>
  <c r="AD6" i="181"/>
  <c r="AE6" i="181"/>
  <c r="AF6" i="181"/>
  <c r="AF13" i="210" s="1"/>
  <c r="AF21" i="210" s="1"/>
  <c r="AF6" i="10" s="1"/>
  <c r="AG6" i="181"/>
  <c r="AH6" i="181"/>
  <c r="AI6" i="181"/>
  <c r="AJ6" i="181"/>
  <c r="AK6" i="181"/>
  <c r="AL6" i="181"/>
  <c r="AL13" i="210" s="1"/>
  <c r="AL21" i="210" s="1"/>
  <c r="AL6" i="10" s="1"/>
  <c r="AM6" i="181"/>
  <c r="AN6" i="181"/>
  <c r="AO6" i="181"/>
  <c r="AP6" i="181"/>
  <c r="AQ6" i="181"/>
  <c r="AR6" i="181"/>
  <c r="AR13" i="210" s="1"/>
  <c r="AR21" i="210" s="1"/>
  <c r="AR6" i="10" s="1"/>
  <c r="AS6" i="181"/>
  <c r="AT6" i="181"/>
  <c r="AU6" i="181"/>
  <c r="T7" i="181"/>
  <c r="W7" i="181"/>
  <c r="Z7" i="181"/>
  <c r="AF7" i="181"/>
  <c r="AI7" i="181"/>
  <c r="AU7" i="181"/>
  <c r="G4" i="181"/>
  <c r="H4" i="181" s="1"/>
  <c r="I4" i="181" s="1"/>
  <c r="J4" i="181" s="1"/>
  <c r="K4" i="181" s="1"/>
  <c r="L4" i="181" s="1"/>
  <c r="M4" i="181" s="1"/>
  <c r="N4" i="181" s="1"/>
  <c r="O4" i="181" s="1"/>
  <c r="P4" i="181" s="1"/>
  <c r="Q4" i="181" s="1"/>
  <c r="R4" i="181" s="1"/>
  <c r="S4" i="181" s="1"/>
  <c r="T4" i="181" s="1"/>
  <c r="U4" i="181" s="1"/>
  <c r="V4" i="181" s="1"/>
  <c r="W4" i="181" s="1"/>
  <c r="X4" i="181" s="1"/>
  <c r="Y4" i="181" s="1"/>
  <c r="Z4" i="181" s="1"/>
  <c r="AA4" i="181" s="1"/>
  <c r="AB4" i="181" s="1"/>
  <c r="AC4" i="181" s="1"/>
  <c r="AD4" i="181" s="1"/>
  <c r="AE4" i="181" s="1"/>
  <c r="AF4" i="181" s="1"/>
  <c r="AG4" i="181" s="1"/>
  <c r="AH4" i="181" s="1"/>
  <c r="AI4" i="181" s="1"/>
  <c r="AJ4" i="181" s="1"/>
  <c r="AK4" i="181" s="1"/>
  <c r="AL4" i="181" s="1"/>
  <c r="AM4" i="181" s="1"/>
  <c r="AN4" i="181" s="1"/>
  <c r="AO4" i="181" s="1"/>
  <c r="AP4" i="181" s="1"/>
  <c r="AQ4" i="181" s="1"/>
  <c r="AR4" i="181" s="1"/>
  <c r="AS4" i="181" s="1"/>
  <c r="AT4" i="181" s="1"/>
  <c r="AU4" i="181" s="1"/>
  <c r="F4" i="181"/>
  <c r="AO13" i="210" l="1"/>
  <c r="AO21" i="210" s="1"/>
  <c r="AO6" i="10" s="1"/>
  <c r="AC13" i="210"/>
  <c r="AC21" i="210" s="1"/>
  <c r="AC6" i="10" s="1"/>
  <c r="Q13" i="210"/>
  <c r="P13" i="210"/>
  <c r="P21" i="210" s="1"/>
  <c r="P6" i="10" s="1"/>
  <c r="O7" i="181"/>
  <c r="O13" i="210"/>
  <c r="O21" i="210" s="1"/>
  <c r="O6" i="10" s="1"/>
  <c r="N21" i="210"/>
  <c r="M7" i="181"/>
  <c r="M13" i="210"/>
  <c r="X13" i="210"/>
  <c r="X21" i="210" s="1"/>
  <c r="AB13" i="210"/>
  <c r="AB21" i="210" s="1"/>
  <c r="AM7" i="181"/>
  <c r="AM13" i="210"/>
  <c r="AM21" i="210" s="1"/>
  <c r="AM6" i="10" s="1"/>
  <c r="AJ13" i="210"/>
  <c r="AJ21" i="210" s="1"/>
  <c r="AJ6" i="10" s="1"/>
  <c r="AU13" i="210"/>
  <c r="AU21" i="210" s="1"/>
  <c r="AH7" i="181"/>
  <c r="AH13" i="210"/>
  <c r="AH21" i="210" s="1"/>
  <c r="AH6" i="10" s="1"/>
  <c r="V13" i="210"/>
  <c r="V21" i="210" s="1"/>
  <c r="V6" i="10" s="1"/>
  <c r="AK7" i="181"/>
  <c r="AK13" i="210"/>
  <c r="AK21" i="210" s="1"/>
  <c r="Y13" i="210"/>
  <c r="Y21" i="210" s="1"/>
  <c r="N7" i="181"/>
  <c r="AI13" i="210"/>
  <c r="AI21" i="210" s="1"/>
  <c r="AI6" i="10" s="1"/>
  <c r="AT13" i="210"/>
  <c r="AT21" i="210" s="1"/>
  <c r="AT6" i="10" s="1"/>
  <c r="AS13" i="210"/>
  <c r="AS21" i="210" s="1"/>
  <c r="AG13" i="210"/>
  <c r="AG21" i="210" s="1"/>
  <c r="AG6" i="10" s="1"/>
  <c r="U13" i="210"/>
  <c r="U21" i="210" s="1"/>
  <c r="U6" i="10" s="1"/>
  <c r="AS22" i="210"/>
  <c r="S13" i="210"/>
  <c r="S21" i="210" s="1"/>
  <c r="AN13" i="210"/>
  <c r="AN21" i="210" s="1"/>
  <c r="AA7" i="181"/>
  <c r="AA13" i="210"/>
  <c r="AA21" i="210" s="1"/>
  <c r="AR7" i="181"/>
  <c r="AQ13" i="210"/>
  <c r="AQ21" i="210" s="1"/>
  <c r="AE13" i="210"/>
  <c r="AE21" i="210" s="1"/>
  <c r="AL7" i="181"/>
  <c r="AP13" i="210"/>
  <c r="AP21" i="210" s="1"/>
  <c r="AP6" i="10" s="1"/>
  <c r="AD13" i="210"/>
  <c r="AD21" i="210" s="1"/>
  <c r="AD6" i="10" s="1"/>
  <c r="R13" i="210"/>
  <c r="R21" i="210" s="1"/>
  <c r="R6" i="10" s="1"/>
  <c r="J6" i="84" s="1"/>
  <c r="AU8" i="185"/>
  <c r="AV5" i="185"/>
  <c r="AV8" i="185" s="1"/>
  <c r="AT5" i="119"/>
  <c r="AS6" i="119"/>
  <c r="AR8" i="119"/>
  <c r="AR7" i="119"/>
  <c r="AJ7" i="181"/>
  <c r="X7" i="181"/>
  <c r="Y7" i="181"/>
  <c r="AT7" i="181"/>
  <c r="AG7" i="181"/>
  <c r="U7" i="181"/>
  <c r="V7" i="181"/>
  <c r="AS7" i="181"/>
  <c r="AQ7" i="181"/>
  <c r="AE7" i="181"/>
  <c r="S7" i="181"/>
  <c r="AP7" i="181"/>
  <c r="AD7" i="181"/>
  <c r="R7" i="181"/>
  <c r="AO7" i="181"/>
  <c r="AC7" i="181"/>
  <c r="Q7" i="181"/>
  <c r="AN7" i="181"/>
  <c r="AB7" i="181"/>
  <c r="P7" i="181"/>
  <c r="U22" i="210" l="1"/>
  <c r="AC22" i="210"/>
  <c r="AB6" i="10"/>
  <c r="AF22" i="210"/>
  <c r="AE6" i="10"/>
  <c r="AR22" i="210"/>
  <c r="AQ6" i="10"/>
  <c r="X22" i="210"/>
  <c r="X6" i="10"/>
  <c r="AO22" i="210"/>
  <c r="AN6" i="10"/>
  <c r="Z22" i="210"/>
  <c r="Y6" i="10"/>
  <c r="AA22" i="210"/>
  <c r="AA6" i="10"/>
  <c r="AL22" i="210"/>
  <c r="AK6" i="10"/>
  <c r="N6" i="10"/>
  <c r="H21" i="76"/>
  <c r="T22" i="210"/>
  <c r="S6" i="10"/>
  <c r="AV22" i="210"/>
  <c r="AU6" i="10"/>
  <c r="AT22" i="210"/>
  <c r="AS6" i="10"/>
  <c r="V22" i="210"/>
  <c r="S22" i="210"/>
  <c r="AK22" i="210"/>
  <c r="AN22" i="210"/>
  <c r="AH22" i="210"/>
  <c r="O22" i="210"/>
  <c r="P22" i="210"/>
  <c r="AB22" i="210"/>
  <c r="W22" i="210"/>
  <c r="Q21" i="210"/>
  <c r="Q6" i="10" s="1"/>
  <c r="J13" i="76"/>
  <c r="Y22" i="210"/>
  <c r="AG22" i="210"/>
  <c r="AD22" i="210"/>
  <c r="AM22" i="210"/>
  <c r="AE22" i="210"/>
  <c r="AU22" i="210"/>
  <c r="M21" i="210"/>
  <c r="AI22" i="210"/>
  <c r="AQ22" i="210"/>
  <c r="AJ22" i="210"/>
  <c r="AP22" i="210"/>
  <c r="AU9" i="185"/>
  <c r="AU10" i="185"/>
  <c r="AS8" i="119"/>
  <c r="AS7" i="119"/>
  <c r="AT6" i="119"/>
  <c r="AU5" i="119"/>
  <c r="AU6" i="119" s="1"/>
  <c r="Z6" i="178"/>
  <c r="AL6" i="178"/>
  <c r="L7" i="75"/>
  <c r="M7" i="75"/>
  <c r="N7" i="75"/>
  <c r="O7" i="75"/>
  <c r="P7" i="75"/>
  <c r="Q7" i="75"/>
  <c r="R7" i="75"/>
  <c r="S7" i="75"/>
  <c r="T7" i="75"/>
  <c r="U7" i="75"/>
  <c r="V7" i="75"/>
  <c r="W7" i="75"/>
  <c r="X7" i="75"/>
  <c r="Y7" i="75"/>
  <c r="Z7" i="75"/>
  <c r="AA7" i="75"/>
  <c r="AB7" i="75"/>
  <c r="AC7" i="75"/>
  <c r="AD7" i="75"/>
  <c r="AE7" i="75"/>
  <c r="AF7" i="75"/>
  <c r="AG7" i="75"/>
  <c r="AH7" i="75"/>
  <c r="AI7" i="75"/>
  <c r="AJ7" i="75"/>
  <c r="AK7" i="75"/>
  <c r="AL7" i="75"/>
  <c r="AM7" i="75"/>
  <c r="AN7" i="75"/>
  <c r="AO7" i="75"/>
  <c r="AP7" i="75"/>
  <c r="AQ7" i="75"/>
  <c r="AR7" i="75"/>
  <c r="AS7" i="75"/>
  <c r="AT7" i="75"/>
  <c r="AU7" i="75"/>
  <c r="K7" i="75"/>
  <c r="D7" i="75"/>
  <c r="C7"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K6" i="75"/>
  <c r="D6" i="75"/>
  <c r="C6" i="75"/>
  <c r="B6" i="75"/>
  <c r="N21" i="50"/>
  <c r="H21" i="71" s="1"/>
  <c r="R21" i="50"/>
  <c r="W21" i="50"/>
  <c r="Z21" i="50"/>
  <c r="AD21" i="50"/>
  <c r="N55" i="50" s="1"/>
  <c r="AI21" i="50"/>
  <c r="S55" i="50" s="1"/>
  <c r="AL21" i="50"/>
  <c r="V55" i="50" s="1"/>
  <c r="AP21" i="50"/>
  <c r="Z55" i="50" s="1"/>
  <c r="AU21" i="50"/>
  <c r="A25" i="217"/>
  <c r="A24" i="217"/>
  <c r="A23" i="217"/>
  <c r="A22" i="217"/>
  <c r="T21" i="217"/>
  <c r="S21" i="217"/>
  <c r="R21" i="217"/>
  <c r="Q21" i="217"/>
  <c r="P21" i="217"/>
  <c r="O21" i="217"/>
  <c r="N21" i="217"/>
  <c r="M21" i="217"/>
  <c r="L21" i="217"/>
  <c r="K21" i="217"/>
  <c r="C21" i="217"/>
  <c r="B21" i="217"/>
  <c r="A21" i="217"/>
  <c r="T20" i="217"/>
  <c r="S20" i="217"/>
  <c r="R20" i="217"/>
  <c r="Q20" i="217"/>
  <c r="P20" i="217"/>
  <c r="O20" i="217"/>
  <c r="N20" i="217"/>
  <c r="M20" i="217"/>
  <c r="L20" i="217"/>
  <c r="K20" i="217"/>
  <c r="C20" i="217"/>
  <c r="B20" i="217"/>
  <c r="A20" i="217"/>
  <c r="T19" i="217"/>
  <c r="S19" i="217"/>
  <c r="R19" i="217"/>
  <c r="Q19" i="217"/>
  <c r="P19" i="217"/>
  <c r="O19" i="217"/>
  <c r="N19" i="217"/>
  <c r="M19" i="217"/>
  <c r="L19" i="217"/>
  <c r="K19" i="217"/>
  <c r="C19" i="217"/>
  <c r="B19" i="217"/>
  <c r="A19" i="217"/>
  <c r="T18" i="217"/>
  <c r="S18" i="217"/>
  <c r="R18" i="217"/>
  <c r="Q18" i="217"/>
  <c r="P18" i="217"/>
  <c r="O18" i="217"/>
  <c r="N18" i="217"/>
  <c r="M18" i="217"/>
  <c r="L18" i="217"/>
  <c r="K18" i="217"/>
  <c r="C18" i="217"/>
  <c r="B18" i="217"/>
  <c r="A18" i="217"/>
  <c r="T17" i="217"/>
  <c r="S17" i="217"/>
  <c r="R17" i="217"/>
  <c r="Q17" i="217"/>
  <c r="P17" i="217"/>
  <c r="O17" i="217"/>
  <c r="N17" i="217"/>
  <c r="M17" i="217"/>
  <c r="L17" i="217"/>
  <c r="K17" i="217"/>
  <c r="C17" i="217"/>
  <c r="B17" i="217"/>
  <c r="A17" i="217"/>
  <c r="D15" i="217"/>
  <c r="C15" i="217"/>
  <c r="B15" i="217"/>
  <c r="A15" i="217"/>
  <c r="AL12" i="217"/>
  <c r="Q24" i="217" s="1"/>
  <c r="O11" i="217"/>
  <c r="AU10" i="217"/>
  <c r="AU6" i="178" s="1"/>
  <c r="AT10" i="217"/>
  <c r="AT6" i="178" s="1"/>
  <c r="AS10" i="217"/>
  <c r="AR10" i="217"/>
  <c r="AR6" i="178" s="1"/>
  <c r="AQ10" i="217"/>
  <c r="AR11" i="217" s="1"/>
  <c r="AP10" i="217"/>
  <c r="AP6" i="178" s="1"/>
  <c r="AO10" i="217"/>
  <c r="T22" i="217" s="1"/>
  <c r="AN10" i="217"/>
  <c r="S22" i="217" s="1"/>
  <c r="AM10" i="217"/>
  <c r="R22" i="217" s="1"/>
  <c r="AL10" i="217"/>
  <c r="Q22" i="217" s="1"/>
  <c r="AK10" i="217"/>
  <c r="AL11" i="217" s="1"/>
  <c r="Q23" i="217" s="1"/>
  <c r="AJ10" i="217"/>
  <c r="AK11" i="217" s="1"/>
  <c r="P23" i="217" s="1"/>
  <c r="AI10" i="217"/>
  <c r="AI6" i="178" s="1"/>
  <c r="AH10" i="217"/>
  <c r="AH6" i="178" s="1"/>
  <c r="AG10" i="217"/>
  <c r="AF10" i="217"/>
  <c r="AF6" i="178" s="1"/>
  <c r="AE10" i="217"/>
  <c r="AE12" i="217" s="1"/>
  <c r="AD10" i="217"/>
  <c r="AD6" i="178" s="1"/>
  <c r="AC10" i="217"/>
  <c r="AC21" i="50" s="1"/>
  <c r="M55" i="50" s="1"/>
  <c r="AB10" i="217"/>
  <c r="AB12" i="217" s="1"/>
  <c r="AA10" i="217"/>
  <c r="AA21" i="50" s="1"/>
  <c r="K55" i="50" s="1"/>
  <c r="Z10" i="217"/>
  <c r="AA11" i="217" s="1"/>
  <c r="Y10" i="217"/>
  <c r="Z11" i="217" s="1"/>
  <c r="X10" i="217"/>
  <c r="Y11" i="217" s="1"/>
  <c r="O23" i="217" s="1"/>
  <c r="W10" i="217"/>
  <c r="W6" i="178" s="1"/>
  <c r="V10" i="217"/>
  <c r="V6" i="178" s="1"/>
  <c r="U10" i="217"/>
  <c r="T10" i="217"/>
  <c r="T6" i="178" s="1"/>
  <c r="S10" i="217"/>
  <c r="S12" i="217" s="1"/>
  <c r="R10" i="217"/>
  <c r="R6" i="178" s="1"/>
  <c r="Q10" i="217"/>
  <c r="Q21" i="50" s="1"/>
  <c r="J21" i="71" s="1"/>
  <c r="P10" i="217"/>
  <c r="P12" i="217" s="1"/>
  <c r="O10" i="217"/>
  <c r="O21" i="50" s="1"/>
  <c r="N10" i="217"/>
  <c r="N6" i="178" s="1"/>
  <c r="M10" i="217"/>
  <c r="N11" i="217" s="1"/>
  <c r="L10" i="217"/>
  <c r="M11" i="217" s="1"/>
  <c r="K10" i="217"/>
  <c r="C10" i="217"/>
  <c r="B13" i="217" s="1"/>
  <c r="B25" i="217" s="1"/>
  <c r="AV9" i="217"/>
  <c r="D21" i="217"/>
  <c r="AV8" i="217"/>
  <c r="D20" i="217"/>
  <c r="AV7" i="217"/>
  <c r="D19" i="217"/>
  <c r="AV6" i="217"/>
  <c r="D18" i="217"/>
  <c r="AV5" i="217"/>
  <c r="D17" i="217"/>
  <c r="F4" i="217"/>
  <c r="G4" i="217" s="1"/>
  <c r="H4" i="217" s="1"/>
  <c r="I4" i="217" s="1"/>
  <c r="J4" i="217" s="1"/>
  <c r="M6" i="10" l="1"/>
  <c r="H6" i="84" s="1"/>
  <c r="G21" i="76"/>
  <c r="S6" i="178"/>
  <c r="AQ6" i="178"/>
  <c r="AE6" i="178"/>
  <c r="AT21" i="50"/>
  <c r="AH21" i="50"/>
  <c r="R55" i="50" s="1"/>
  <c r="V21" i="50"/>
  <c r="V11" i="217"/>
  <c r="L23" i="217" s="1"/>
  <c r="AH11" i="217"/>
  <c r="AT11" i="217"/>
  <c r="AS21" i="50"/>
  <c r="AG21" i="50"/>
  <c r="Q55" i="50" s="1"/>
  <c r="U21" i="50"/>
  <c r="AO6" i="178"/>
  <c r="AC6" i="178"/>
  <c r="Q6" i="178"/>
  <c r="AR21" i="50"/>
  <c r="AF21" i="50"/>
  <c r="P55" i="50" s="1"/>
  <c r="T21" i="50"/>
  <c r="AN6" i="178"/>
  <c r="AB6" i="178"/>
  <c r="P6" i="178"/>
  <c r="AM12" i="217"/>
  <c r="R24" i="217" s="1"/>
  <c r="AQ21" i="50"/>
  <c r="AE21" i="50"/>
  <c r="O55" i="50" s="1"/>
  <c r="S21" i="50"/>
  <c r="AM6" i="178"/>
  <c r="AA6" i="178"/>
  <c r="O6" i="178"/>
  <c r="AO21" i="50"/>
  <c r="Y55" i="50" s="1"/>
  <c r="AK6" i="178"/>
  <c r="Y6" i="178"/>
  <c r="M6" i="178"/>
  <c r="AV10" i="217"/>
  <c r="Z12" i="217"/>
  <c r="O12" i="217"/>
  <c r="AN21" i="50"/>
  <c r="X55" i="50" s="1"/>
  <c r="AB21" i="50"/>
  <c r="L55" i="50" s="1"/>
  <c r="P21" i="50"/>
  <c r="K6" i="178"/>
  <c r="AJ6" i="178"/>
  <c r="X6" i="178"/>
  <c r="L6" i="178"/>
  <c r="AA12" i="217"/>
  <c r="AM21" i="50"/>
  <c r="W55" i="50" s="1"/>
  <c r="AC12" i="217"/>
  <c r="AK21" i="50"/>
  <c r="U55" i="50" s="1"/>
  <c r="Y21" i="50"/>
  <c r="M21" i="50"/>
  <c r="G21" i="71" s="1"/>
  <c r="AS6" i="178"/>
  <c r="AG6" i="178"/>
  <c r="U6" i="178"/>
  <c r="R12" i="217"/>
  <c r="AE11" i="217"/>
  <c r="AP12" i="217"/>
  <c r="K21" i="50"/>
  <c r="E21" i="71" s="1"/>
  <c r="AJ21" i="50"/>
  <c r="T55" i="50" s="1"/>
  <c r="X21" i="50"/>
  <c r="L21" i="50"/>
  <c r="F21" i="71" s="1"/>
  <c r="B6" i="178"/>
  <c r="B16" i="178" s="1"/>
  <c r="B21" i="50"/>
  <c r="B21" i="71" s="1"/>
  <c r="C6" i="178"/>
  <c r="C16" i="178" s="1"/>
  <c r="C21" i="50"/>
  <c r="C21" i="71" s="1"/>
  <c r="R22" i="210"/>
  <c r="J21" i="76"/>
  <c r="N22" i="210"/>
  <c r="H22" i="76" s="1"/>
  <c r="Q22" i="210"/>
  <c r="J22" i="76" s="1"/>
  <c r="AU8" i="119"/>
  <c r="AU7" i="119"/>
  <c r="AT8" i="119"/>
  <c r="AT7" i="119"/>
  <c r="T12" i="217"/>
  <c r="AF12" i="217"/>
  <c r="AR12" i="217"/>
  <c r="K22" i="217"/>
  <c r="W11" i="217"/>
  <c r="M23" i="217" s="1"/>
  <c r="AI11" i="217"/>
  <c r="AU11" i="217"/>
  <c r="L22" i="217"/>
  <c r="AK12" i="217"/>
  <c r="P24" i="217" s="1"/>
  <c r="X11" i="217"/>
  <c r="N23" i="217" s="1"/>
  <c r="AJ11" i="217"/>
  <c r="M22" i="217"/>
  <c r="N22" i="217"/>
  <c r="O22" i="217"/>
  <c r="AM11" i="217"/>
  <c r="R23" i="217" s="1"/>
  <c r="N12" i="217"/>
  <c r="R11" i="217"/>
  <c r="C22" i="217"/>
  <c r="K16" i="217"/>
  <c r="P11" i="217"/>
  <c r="AB11" i="217"/>
  <c r="AN11" i="217"/>
  <c r="S23" i="217" s="1"/>
  <c r="Q11" i="217"/>
  <c r="AO11" i="217"/>
  <c r="T23" i="217" s="1"/>
  <c r="AN12" i="217"/>
  <c r="S24" i="217" s="1"/>
  <c r="AD11" i="217"/>
  <c r="AP11" i="217"/>
  <c r="Q12" i="217"/>
  <c r="AO12" i="217"/>
  <c r="T24" i="217" s="1"/>
  <c r="S11" i="217"/>
  <c r="AQ11" i="217"/>
  <c r="AD12" i="217"/>
  <c r="T11" i="217"/>
  <c r="AF11" i="217"/>
  <c r="AQ12" i="217"/>
  <c r="U11" i="217"/>
  <c r="K23" i="217" s="1"/>
  <c r="U12" i="217"/>
  <c r="K24" i="217" s="1"/>
  <c r="AG12" i="217"/>
  <c r="AS12" i="217"/>
  <c r="P22" i="217"/>
  <c r="AG11" i="217"/>
  <c r="AS11" i="217"/>
  <c r="AH12" i="217"/>
  <c r="L12" i="217"/>
  <c r="X12" i="217"/>
  <c r="N24" i="217" s="1"/>
  <c r="AJ12" i="217"/>
  <c r="AC11" i="217"/>
  <c r="V12" i="217"/>
  <c r="L24" i="217" s="1"/>
  <c r="AT12" i="217"/>
  <c r="L11" i="217"/>
  <c r="K12" i="217"/>
  <c r="W12" i="217"/>
  <c r="M24" i="217" s="1"/>
  <c r="AI12" i="217"/>
  <c r="AU12" i="217"/>
  <c r="M12" i="217"/>
  <c r="Y12" i="217"/>
  <c r="O24" i="217" s="1"/>
  <c r="AV6" i="178" l="1"/>
  <c r="AV21" i="50"/>
  <c r="L21" i="71" s="1"/>
  <c r="D22" i="217"/>
  <c r="D21" i="50"/>
  <c r="D21" i="71" s="1"/>
  <c r="D6" i="178"/>
  <c r="D16" i="178" s="1"/>
  <c r="L16" i="217"/>
  <c r="M16" i="217" l="1"/>
  <c r="L11" i="50"/>
  <c r="F11" i="71" s="1"/>
  <c r="M11" i="50"/>
  <c r="G11" i="71" s="1"/>
  <c r="N11" i="50"/>
  <c r="H11" i="71" s="1"/>
  <c r="O11" i="50"/>
  <c r="P11" i="50"/>
  <c r="Q11" i="50"/>
  <c r="J11" i="71" s="1"/>
  <c r="R11" i="50"/>
  <c r="S11" i="50"/>
  <c r="T11" i="50"/>
  <c r="U11" i="50"/>
  <c r="V11" i="50"/>
  <c r="W11" i="50"/>
  <c r="X11" i="50"/>
  <c r="Y11" i="50"/>
  <c r="Z11" i="50"/>
  <c r="AA11" i="50"/>
  <c r="K45" i="50" s="1"/>
  <c r="AB11" i="50"/>
  <c r="L45" i="50" s="1"/>
  <c r="AC11" i="50"/>
  <c r="M45" i="50" s="1"/>
  <c r="AD11" i="50"/>
  <c r="N45" i="50" s="1"/>
  <c r="AE11" i="50"/>
  <c r="O45" i="50" s="1"/>
  <c r="AF11" i="50"/>
  <c r="P45" i="50" s="1"/>
  <c r="AG11" i="50"/>
  <c r="Q45" i="50" s="1"/>
  <c r="AH11" i="50"/>
  <c r="R45" i="50" s="1"/>
  <c r="AI11" i="50"/>
  <c r="S45" i="50" s="1"/>
  <c r="AJ11" i="50"/>
  <c r="T45" i="50" s="1"/>
  <c r="AK11" i="50"/>
  <c r="U45" i="50" s="1"/>
  <c r="AL11" i="50"/>
  <c r="V45" i="50" s="1"/>
  <c r="AM11" i="50"/>
  <c r="W45" i="50" s="1"/>
  <c r="AN11" i="50"/>
  <c r="X45" i="50" s="1"/>
  <c r="AO11" i="50"/>
  <c r="Y45" i="50" s="1"/>
  <c r="AP11" i="50"/>
  <c r="Z45" i="50" s="1"/>
  <c r="AQ11" i="50"/>
  <c r="AR11" i="50"/>
  <c r="AS11" i="50"/>
  <c r="AT11" i="50"/>
  <c r="AU11" i="50"/>
  <c r="K11" i="50"/>
  <c r="E11" i="71" s="1"/>
  <c r="D11" i="50"/>
  <c r="D11" i="71" s="1"/>
  <c r="C11" i="50"/>
  <c r="C11" i="71" s="1"/>
  <c r="B11" i="50"/>
  <c r="B11" i="71" s="1"/>
  <c r="L10" i="50"/>
  <c r="F10" i="71" s="1"/>
  <c r="M10" i="50"/>
  <c r="G10" i="71" s="1"/>
  <c r="N10" i="50"/>
  <c r="H10" i="71" s="1"/>
  <c r="O10" i="50"/>
  <c r="P10" i="50"/>
  <c r="Q10" i="50"/>
  <c r="J10" i="71" s="1"/>
  <c r="R10" i="50"/>
  <c r="S10" i="50"/>
  <c r="T10" i="50"/>
  <c r="U10" i="50"/>
  <c r="V10" i="50"/>
  <c r="W10" i="50"/>
  <c r="X10" i="50"/>
  <c r="Y10" i="50"/>
  <c r="Z10" i="50"/>
  <c r="AA10" i="50"/>
  <c r="K44" i="50" s="1"/>
  <c r="AB10" i="50"/>
  <c r="L44" i="50" s="1"/>
  <c r="AC10" i="50"/>
  <c r="M44" i="50" s="1"/>
  <c r="AD10" i="50"/>
  <c r="N44" i="50" s="1"/>
  <c r="AE10" i="50"/>
  <c r="O44" i="50" s="1"/>
  <c r="AF10" i="50"/>
  <c r="P44" i="50" s="1"/>
  <c r="AG10" i="50"/>
  <c r="Q44" i="50" s="1"/>
  <c r="AH10" i="50"/>
  <c r="R44" i="50" s="1"/>
  <c r="AI10" i="50"/>
  <c r="S44" i="50" s="1"/>
  <c r="AJ10" i="50"/>
  <c r="T44" i="50" s="1"/>
  <c r="AK10" i="50"/>
  <c r="U44" i="50" s="1"/>
  <c r="AL10" i="50"/>
  <c r="V44" i="50" s="1"/>
  <c r="AM10" i="50"/>
  <c r="W44" i="50" s="1"/>
  <c r="AN10" i="50"/>
  <c r="X44" i="50" s="1"/>
  <c r="AO10" i="50"/>
  <c r="Y44" i="50" s="1"/>
  <c r="AP10" i="50"/>
  <c r="Z44" i="50" s="1"/>
  <c r="AQ10" i="50"/>
  <c r="AR10" i="50"/>
  <c r="AS10" i="50"/>
  <c r="AT10" i="50"/>
  <c r="AU10" i="50"/>
  <c r="K10" i="50"/>
  <c r="E10" i="71" s="1"/>
  <c r="D10" i="50"/>
  <c r="D10" i="71" s="1"/>
  <c r="C10" i="50"/>
  <c r="C10" i="71" s="1"/>
  <c r="B10" i="50"/>
  <c r="B10" i="71" s="1"/>
  <c r="N16" i="217" l="1"/>
  <c r="M20" i="174"/>
  <c r="N20" i="174"/>
  <c r="O20" i="174"/>
  <c r="P20" i="174"/>
  <c r="Q20" i="174"/>
  <c r="R20" i="174"/>
  <c r="S20" i="174"/>
  <c r="T21" i="174" s="1"/>
  <c r="T20" i="174"/>
  <c r="U20" i="174"/>
  <c r="V20" i="174"/>
  <c r="V21" i="174" s="1"/>
  <c r="W20" i="174"/>
  <c r="X20" i="174"/>
  <c r="X21" i="174" s="1"/>
  <c r="Y20" i="174"/>
  <c r="Z20" i="174"/>
  <c r="AA20" i="174"/>
  <c r="AB20" i="174"/>
  <c r="AC20" i="174"/>
  <c r="AC21" i="174" s="1"/>
  <c r="AD20" i="174"/>
  <c r="AE21" i="174" s="1"/>
  <c r="AE20" i="174"/>
  <c r="AF21" i="174" s="1"/>
  <c r="AF20" i="174"/>
  <c r="AG20" i="174"/>
  <c r="AH20" i="174"/>
  <c r="AI20" i="174"/>
  <c r="AJ20" i="174"/>
  <c r="AJ21" i="174" s="1"/>
  <c r="AK20" i="174"/>
  <c r="AL20" i="174"/>
  <c r="AM20" i="174"/>
  <c r="AN20" i="174"/>
  <c r="AO20" i="174"/>
  <c r="AP20" i="174"/>
  <c r="AQ20" i="174"/>
  <c r="AR21" i="174" s="1"/>
  <c r="AR20" i="174"/>
  <c r="AS20" i="174"/>
  <c r="AT20" i="174"/>
  <c r="AU20" i="174"/>
  <c r="G4" i="174"/>
  <c r="H4" i="174"/>
  <c r="I4" i="174"/>
  <c r="J4" i="174"/>
  <c r="K4" i="174" s="1"/>
  <c r="L4" i="174" s="1"/>
  <c r="M4" i="174" s="1"/>
  <c r="N4" i="174" s="1"/>
  <c r="O4" i="174" s="1"/>
  <c r="P4" i="174" s="1"/>
  <c r="Q4" i="174" s="1"/>
  <c r="R4" i="174" s="1"/>
  <c r="S4" i="174" s="1"/>
  <c r="T4" i="174" s="1"/>
  <c r="U4" i="174" s="1"/>
  <c r="V4" i="174" s="1"/>
  <c r="W4" i="174" s="1"/>
  <c r="X4" i="174" s="1"/>
  <c r="Y4" i="174" s="1"/>
  <c r="Z4" i="174" s="1"/>
  <c r="AA4" i="174" s="1"/>
  <c r="AB4" i="174" s="1"/>
  <c r="AC4" i="174" s="1"/>
  <c r="AD4" i="174" s="1"/>
  <c r="AE4" i="174" s="1"/>
  <c r="AF4" i="174" s="1"/>
  <c r="AG4" i="174" s="1"/>
  <c r="AH4" i="174" s="1"/>
  <c r="AI4" i="174" s="1"/>
  <c r="AJ4" i="174" s="1"/>
  <c r="AK4" i="174" s="1"/>
  <c r="AL4" i="174" s="1"/>
  <c r="AM4" i="174" s="1"/>
  <c r="AN4" i="174" s="1"/>
  <c r="AO4" i="174" s="1"/>
  <c r="AP4" i="174" s="1"/>
  <c r="AQ4" i="174" s="1"/>
  <c r="AR4" i="174" s="1"/>
  <c r="AS4" i="174" s="1"/>
  <c r="AT4" i="174" s="1"/>
  <c r="AU4" i="174" s="1"/>
  <c r="M28" i="134"/>
  <c r="N28" i="134"/>
  <c r="N29" i="134" s="1"/>
  <c r="O28" i="134"/>
  <c r="O30" i="134" s="1"/>
  <c r="P28" i="134"/>
  <c r="P30" i="134" s="1"/>
  <c r="Q28" i="134"/>
  <c r="Q30" i="134" s="1"/>
  <c r="R28" i="134"/>
  <c r="S29" i="134" s="1"/>
  <c r="S28" i="134"/>
  <c r="T28" i="134"/>
  <c r="U28" i="134"/>
  <c r="V28" i="134"/>
  <c r="V30" i="134" s="1"/>
  <c r="W28" i="134"/>
  <c r="X28" i="134"/>
  <c r="X29" i="134" s="1"/>
  <c r="Y28" i="134"/>
  <c r="Z28" i="134"/>
  <c r="Z29" i="134" s="1"/>
  <c r="AA28" i="134"/>
  <c r="AA30" i="134" s="1"/>
  <c r="AB28" i="134"/>
  <c r="AB30" i="134" s="1"/>
  <c r="AC28" i="134"/>
  <c r="AC29" i="134" s="1"/>
  <c r="AD28" i="134"/>
  <c r="AD30" i="134" s="1"/>
  <c r="AE28" i="134"/>
  <c r="AF28" i="134"/>
  <c r="AG28" i="134"/>
  <c r="AH28" i="134"/>
  <c r="AH30" i="134" s="1"/>
  <c r="AI28" i="134"/>
  <c r="AJ28" i="134"/>
  <c r="AJ29" i="134" s="1"/>
  <c r="AK28" i="134"/>
  <c r="AL28" i="134"/>
  <c r="AL29" i="134" s="1"/>
  <c r="AM28" i="134"/>
  <c r="AM30" i="134" s="1"/>
  <c r="AN28" i="134"/>
  <c r="AN30" i="134" s="1"/>
  <c r="AO28" i="134"/>
  <c r="AO29" i="134" s="1"/>
  <c r="AP28" i="134"/>
  <c r="AP30" i="134" s="1"/>
  <c r="AQ28" i="134"/>
  <c r="AR28" i="134"/>
  <c r="AS28" i="134"/>
  <c r="AT28" i="134"/>
  <c r="AT30" i="134" s="1"/>
  <c r="AU28" i="134"/>
  <c r="M29" i="134"/>
  <c r="T29" i="134"/>
  <c r="U29" i="134"/>
  <c r="W29" i="134"/>
  <c r="Y29" i="134"/>
  <c r="AE29" i="134"/>
  <c r="AF29" i="134"/>
  <c r="AG29" i="134"/>
  <c r="AI29" i="134"/>
  <c r="AK29" i="134"/>
  <c r="AQ29" i="134"/>
  <c r="AR29" i="134"/>
  <c r="AS29" i="134"/>
  <c r="AU29" i="134"/>
  <c r="M30" i="134"/>
  <c r="N30" i="134"/>
  <c r="S30" i="134"/>
  <c r="T30" i="134"/>
  <c r="U30" i="134"/>
  <c r="W30" i="134"/>
  <c r="X30" i="134"/>
  <c r="Y30" i="134"/>
  <c r="Z30" i="134"/>
  <c r="AE30" i="134"/>
  <c r="AF30" i="134"/>
  <c r="AG30" i="134"/>
  <c r="AI30" i="134"/>
  <c r="AJ30" i="134"/>
  <c r="AK30" i="134"/>
  <c r="AL30" i="134"/>
  <c r="AQ30" i="134"/>
  <c r="AR30" i="134"/>
  <c r="AS30" i="134"/>
  <c r="AU30" i="134"/>
  <c r="AV16" i="134"/>
  <c r="AV15" i="134"/>
  <c r="O16" i="217" l="1"/>
  <c r="Y21" i="174"/>
  <c r="R21" i="174"/>
  <c r="S21" i="174"/>
  <c r="W21" i="174"/>
  <c r="AI21" i="174"/>
  <c r="AQ21" i="174"/>
  <c r="AD21" i="174"/>
  <c r="AK21" i="174"/>
  <c r="AU21" i="174"/>
  <c r="AH21" i="174"/>
  <c r="AL21" i="174"/>
  <c r="Z21" i="174"/>
  <c r="N21" i="174"/>
  <c r="Q21" i="174"/>
  <c r="AO21" i="174"/>
  <c r="O21" i="174"/>
  <c r="P21" i="174"/>
  <c r="AT21" i="174"/>
  <c r="AS21" i="174"/>
  <c r="AG21" i="174"/>
  <c r="U21" i="174"/>
  <c r="AB21" i="174"/>
  <c r="AP21" i="174"/>
  <c r="AN21" i="174"/>
  <c r="AM21" i="174"/>
  <c r="AA21" i="174"/>
  <c r="R29" i="134"/>
  <c r="R30" i="134"/>
  <c r="Q29" i="134"/>
  <c r="AC30" i="134"/>
  <c r="AB29" i="134"/>
  <c r="AP29" i="134"/>
  <c r="AN29" i="134"/>
  <c r="P29" i="134"/>
  <c r="AT29" i="134"/>
  <c r="AH29" i="134"/>
  <c r="V29" i="134"/>
  <c r="AO30" i="134"/>
  <c r="AD29" i="134"/>
  <c r="AM29" i="134"/>
  <c r="AA29" i="134"/>
  <c r="O29" i="134"/>
  <c r="P16" i="217" l="1"/>
  <c r="L14" i="50"/>
  <c r="F14" i="71" s="1"/>
  <c r="M14" i="50"/>
  <c r="G14" i="71" s="1"/>
  <c r="N14" i="50"/>
  <c r="H14" i="71" s="1"/>
  <c r="O14" i="50"/>
  <c r="P14" i="50"/>
  <c r="Q14" i="50"/>
  <c r="J14" i="71" s="1"/>
  <c r="R14" i="50"/>
  <c r="S14" i="50"/>
  <c r="T14" i="50"/>
  <c r="U14" i="50"/>
  <c r="V14" i="50"/>
  <c r="W14" i="50"/>
  <c r="X14" i="50"/>
  <c r="Y14" i="50"/>
  <c r="Z14" i="50"/>
  <c r="AA14" i="50"/>
  <c r="K48" i="50" s="1"/>
  <c r="AB14" i="50"/>
  <c r="L48" i="50" s="1"/>
  <c r="AC14" i="50"/>
  <c r="M48" i="50" s="1"/>
  <c r="AD14" i="50"/>
  <c r="N48" i="50" s="1"/>
  <c r="AE14" i="50"/>
  <c r="O48" i="50" s="1"/>
  <c r="AF14" i="50"/>
  <c r="P48" i="50" s="1"/>
  <c r="AG14" i="50"/>
  <c r="Q48" i="50" s="1"/>
  <c r="AH14" i="50"/>
  <c r="R48" i="50" s="1"/>
  <c r="AI14" i="50"/>
  <c r="S48" i="50" s="1"/>
  <c r="AJ14" i="50"/>
  <c r="T48" i="50" s="1"/>
  <c r="AK14" i="50"/>
  <c r="U48" i="50" s="1"/>
  <c r="AL14" i="50"/>
  <c r="V48" i="50" s="1"/>
  <c r="AM14" i="50"/>
  <c r="W48" i="50" s="1"/>
  <c r="AN14" i="50"/>
  <c r="X48" i="50" s="1"/>
  <c r="AO14" i="50"/>
  <c r="Y48" i="50" s="1"/>
  <c r="AP14" i="50"/>
  <c r="Z48" i="50" s="1"/>
  <c r="AQ14" i="50"/>
  <c r="AR14" i="50"/>
  <c r="AS14" i="50"/>
  <c r="AT14" i="50"/>
  <c r="AU14" i="50"/>
  <c r="K14" i="50"/>
  <c r="E14" i="71" s="1"/>
  <c r="D14" i="50"/>
  <c r="D14" i="71" s="1"/>
  <c r="C14" i="50"/>
  <c r="B14" i="50"/>
  <c r="L15" i="50"/>
  <c r="F15" i="71" s="1"/>
  <c r="M15" i="50"/>
  <c r="G15" i="71" s="1"/>
  <c r="N15" i="50"/>
  <c r="H15" i="71" s="1"/>
  <c r="O15" i="50"/>
  <c r="P15" i="50"/>
  <c r="Q15" i="50"/>
  <c r="J15" i="71" s="1"/>
  <c r="R15" i="50"/>
  <c r="S15" i="50"/>
  <c r="T15" i="50"/>
  <c r="U15" i="50"/>
  <c r="V15" i="50"/>
  <c r="W15" i="50"/>
  <c r="X15" i="50"/>
  <c r="Y15" i="50"/>
  <c r="Z15" i="50"/>
  <c r="AA15" i="50"/>
  <c r="K49" i="50" s="1"/>
  <c r="AB15" i="50"/>
  <c r="L49" i="50" s="1"/>
  <c r="AC15" i="50"/>
  <c r="M49" i="50" s="1"/>
  <c r="AD15" i="50"/>
  <c r="N49" i="50" s="1"/>
  <c r="AE15" i="50"/>
  <c r="O49" i="50" s="1"/>
  <c r="AF15" i="50"/>
  <c r="P49" i="50" s="1"/>
  <c r="AG15" i="50"/>
  <c r="Q49" i="50" s="1"/>
  <c r="AH15" i="50"/>
  <c r="R49" i="50" s="1"/>
  <c r="AI15" i="50"/>
  <c r="S49" i="50" s="1"/>
  <c r="AJ15" i="50"/>
  <c r="T49" i="50" s="1"/>
  <c r="AK15" i="50"/>
  <c r="U49" i="50" s="1"/>
  <c r="AL15" i="50"/>
  <c r="V49" i="50" s="1"/>
  <c r="AM15" i="50"/>
  <c r="W49" i="50" s="1"/>
  <c r="AN15" i="50"/>
  <c r="X49" i="50" s="1"/>
  <c r="AO15" i="50"/>
  <c r="Y49" i="50" s="1"/>
  <c r="AP15" i="50"/>
  <c r="Z49" i="50" s="1"/>
  <c r="AQ15" i="50"/>
  <c r="AR15" i="50"/>
  <c r="AS15" i="50"/>
  <c r="AT15" i="50"/>
  <c r="AU15" i="50"/>
  <c r="K15" i="50"/>
  <c r="E15" i="71" s="1"/>
  <c r="D15" i="50"/>
  <c r="C15" i="50"/>
  <c r="B15" i="50"/>
  <c r="B15" i="71" s="1"/>
  <c r="B44" i="50"/>
  <c r="C44" i="50"/>
  <c r="D44" i="50"/>
  <c r="B45" i="50"/>
  <c r="C45" i="50"/>
  <c r="D45" i="50"/>
  <c r="D48" i="50"/>
  <c r="D64"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L13" i="50"/>
  <c r="F13" i="71" s="1"/>
  <c r="M13" i="50"/>
  <c r="G13" i="71" s="1"/>
  <c r="N13" i="50"/>
  <c r="H13" i="71" s="1"/>
  <c r="O13" i="50"/>
  <c r="P13" i="50"/>
  <c r="Q13" i="50"/>
  <c r="J13" i="71" s="1"/>
  <c r="R13" i="50"/>
  <c r="S13" i="50"/>
  <c r="T13" i="50"/>
  <c r="U13" i="50"/>
  <c r="V13" i="50"/>
  <c r="W13" i="50"/>
  <c r="X13" i="50"/>
  <c r="Y13" i="50"/>
  <c r="Z13" i="50"/>
  <c r="AA13" i="50"/>
  <c r="K47" i="50" s="1"/>
  <c r="AB13" i="50"/>
  <c r="L47" i="50" s="1"/>
  <c r="AC13" i="50"/>
  <c r="M47" i="50" s="1"/>
  <c r="AD13" i="50"/>
  <c r="N47" i="50" s="1"/>
  <c r="AE13" i="50"/>
  <c r="O47" i="50" s="1"/>
  <c r="AF13" i="50"/>
  <c r="P47" i="50" s="1"/>
  <c r="AG13" i="50"/>
  <c r="Q47" i="50" s="1"/>
  <c r="AH13" i="50"/>
  <c r="R47" i="50" s="1"/>
  <c r="AI13" i="50"/>
  <c r="S47" i="50" s="1"/>
  <c r="AJ13" i="50"/>
  <c r="T47" i="50" s="1"/>
  <c r="AK13" i="50"/>
  <c r="U47" i="50" s="1"/>
  <c r="AL13" i="50"/>
  <c r="V47" i="50" s="1"/>
  <c r="AM13" i="50"/>
  <c r="W47" i="50" s="1"/>
  <c r="AN13" i="50"/>
  <c r="X47" i="50" s="1"/>
  <c r="AO13" i="50"/>
  <c r="Y47" i="50" s="1"/>
  <c r="AP13" i="50"/>
  <c r="Z47" i="50" s="1"/>
  <c r="AQ13" i="50"/>
  <c r="AR13" i="50"/>
  <c r="AS13" i="50"/>
  <c r="AT13" i="50"/>
  <c r="AU13" i="50"/>
  <c r="K13" i="50"/>
  <c r="E13" i="71" s="1"/>
  <c r="D13" i="50"/>
  <c r="C13" i="50"/>
  <c r="B13" i="50"/>
  <c r="L12" i="50"/>
  <c r="F12" i="71" s="1"/>
  <c r="M12" i="50"/>
  <c r="G12" i="71" s="1"/>
  <c r="N12" i="50"/>
  <c r="H12" i="71" s="1"/>
  <c r="O12" i="50"/>
  <c r="P12" i="50"/>
  <c r="Q12" i="50"/>
  <c r="J12" i="71" s="1"/>
  <c r="R12" i="50"/>
  <c r="S12" i="50"/>
  <c r="T12" i="50"/>
  <c r="U12" i="50"/>
  <c r="V12" i="50"/>
  <c r="W12" i="50"/>
  <c r="X12" i="50"/>
  <c r="Y12" i="50"/>
  <c r="Z12" i="50"/>
  <c r="AA12" i="50"/>
  <c r="K46" i="50" s="1"/>
  <c r="AB12" i="50"/>
  <c r="L46" i="50" s="1"/>
  <c r="AC12" i="50"/>
  <c r="M46" i="50" s="1"/>
  <c r="AD12" i="50"/>
  <c r="N46" i="50" s="1"/>
  <c r="AE12" i="50"/>
  <c r="O46" i="50" s="1"/>
  <c r="AF12" i="50"/>
  <c r="P46" i="50" s="1"/>
  <c r="AG12" i="50"/>
  <c r="Q46" i="50" s="1"/>
  <c r="AH12" i="50"/>
  <c r="R46" i="50" s="1"/>
  <c r="AI12" i="50"/>
  <c r="S46" i="50" s="1"/>
  <c r="AJ12" i="50"/>
  <c r="T46" i="50" s="1"/>
  <c r="AK12" i="50"/>
  <c r="U46" i="50" s="1"/>
  <c r="AL12" i="50"/>
  <c r="V46" i="50" s="1"/>
  <c r="AM12" i="50"/>
  <c r="W46" i="50" s="1"/>
  <c r="AN12" i="50"/>
  <c r="X46" i="50" s="1"/>
  <c r="AO12" i="50"/>
  <c r="Y46" i="50" s="1"/>
  <c r="AP12" i="50"/>
  <c r="Z46" i="50" s="1"/>
  <c r="AQ12" i="50"/>
  <c r="AR12" i="50"/>
  <c r="AS12" i="50"/>
  <c r="AT12" i="50"/>
  <c r="AU12" i="50"/>
  <c r="K12" i="50"/>
  <c r="E12" i="71" s="1"/>
  <c r="D12" i="50"/>
  <c r="E12" i="50"/>
  <c r="F12" i="50"/>
  <c r="G12" i="50"/>
  <c r="H12" i="50"/>
  <c r="I12" i="50"/>
  <c r="J12" i="50"/>
  <c r="C12" i="50"/>
  <c r="B12" i="50"/>
  <c r="AH9" i="50"/>
  <c r="R43" i="50" s="1"/>
  <c r="AI9" i="50"/>
  <c r="S43" i="50" s="1"/>
  <c r="AJ9" i="50"/>
  <c r="T43" i="50" s="1"/>
  <c r="C9" i="50"/>
  <c r="B9" i="50"/>
  <c r="AG5" i="75"/>
  <c r="AH5" i="75"/>
  <c r="AI5" i="75"/>
  <c r="AJ5" i="75"/>
  <c r="G4" i="133"/>
  <c r="H4" i="133" s="1"/>
  <c r="I4" i="133" s="1"/>
  <c r="J4" i="133" s="1"/>
  <c r="K4" i="133" s="1"/>
  <c r="L4" i="133" s="1"/>
  <c r="M4" i="133" s="1"/>
  <c r="N4" i="133" s="1"/>
  <c r="O4" i="133" s="1"/>
  <c r="P4" i="133" s="1"/>
  <c r="Q4" i="133" s="1"/>
  <c r="R4" i="133" s="1"/>
  <c r="S4" i="133" s="1"/>
  <c r="T4" i="133" s="1"/>
  <c r="U4" i="133" s="1"/>
  <c r="V4" i="133" s="1"/>
  <c r="W4" i="133" s="1"/>
  <c r="X4" i="133" s="1"/>
  <c r="Y4" i="133" s="1"/>
  <c r="Z4" i="133" s="1"/>
  <c r="AA4" i="133" s="1"/>
  <c r="AB4" i="133" s="1"/>
  <c r="AC4" i="133" s="1"/>
  <c r="AD4" i="133" s="1"/>
  <c r="AE4" i="133" s="1"/>
  <c r="AF4" i="133" s="1"/>
  <c r="AG4" i="133" s="1"/>
  <c r="AH4" i="133" s="1"/>
  <c r="AI4" i="133" s="1"/>
  <c r="AJ4" i="133" s="1"/>
  <c r="AK4" i="133" s="1"/>
  <c r="AL4" i="133" s="1"/>
  <c r="AM4" i="133" s="1"/>
  <c r="AN4" i="133" s="1"/>
  <c r="AO4" i="133" s="1"/>
  <c r="AP4" i="133" s="1"/>
  <c r="AQ4" i="133" s="1"/>
  <c r="AR4" i="133" s="1"/>
  <c r="AS4" i="133" s="1"/>
  <c r="AT4" i="133" s="1"/>
  <c r="AU4" i="133" s="1"/>
  <c r="AJ33" i="133"/>
  <c r="AI33" i="133"/>
  <c r="AH33" i="133"/>
  <c r="AG33" i="133"/>
  <c r="AH34" i="133" s="1"/>
  <c r="AF33" i="133"/>
  <c r="AG34" i="133" s="1"/>
  <c r="AE33" i="133"/>
  <c r="AE9" i="50" s="1"/>
  <c r="O43" i="50" s="1"/>
  <c r="AD33" i="133"/>
  <c r="AD9" i="50" s="1"/>
  <c r="N43" i="50" s="1"/>
  <c r="AC33" i="133"/>
  <c r="AD34" i="133" s="1"/>
  <c r="AB33" i="133"/>
  <c r="AC34" i="133" s="1"/>
  <c r="AA33" i="133"/>
  <c r="AA5" i="75" s="1"/>
  <c r="Z33" i="133"/>
  <c r="AA34" i="133" s="1"/>
  <c r="L10" i="75"/>
  <c r="M10" i="75"/>
  <c r="N10" i="75"/>
  <c r="O10" i="75"/>
  <c r="P10" i="75"/>
  <c r="Q10" i="75"/>
  <c r="R10" i="75"/>
  <c r="S10" i="75"/>
  <c r="T10" i="75"/>
  <c r="U10" i="75"/>
  <c r="V10" i="75"/>
  <c r="W10" i="75"/>
  <c r="X10" i="75"/>
  <c r="Y10" i="75"/>
  <c r="Z10" i="75"/>
  <c r="AA10" i="75"/>
  <c r="AB10" i="75"/>
  <c r="AC10" i="75"/>
  <c r="AD10" i="75"/>
  <c r="AE10" i="75"/>
  <c r="AF10" i="75"/>
  <c r="AG10" i="75"/>
  <c r="AH10" i="75"/>
  <c r="AI10" i="75"/>
  <c r="AJ10" i="75"/>
  <c r="AK10" i="75"/>
  <c r="AL10" i="75"/>
  <c r="AM10" i="75"/>
  <c r="AN10" i="75"/>
  <c r="AO10" i="75"/>
  <c r="AP10" i="75"/>
  <c r="AQ10" i="75"/>
  <c r="AR10" i="75"/>
  <c r="AS10" i="75"/>
  <c r="AT10" i="75"/>
  <c r="AU10" i="75"/>
  <c r="K10" i="75"/>
  <c r="C10" i="75"/>
  <c r="B10" i="75"/>
  <c r="L9" i="75"/>
  <c r="M9" i="75"/>
  <c r="N9" i="75"/>
  <c r="O9" i="75"/>
  <c r="P9" i="75"/>
  <c r="Q9" i="75"/>
  <c r="R9" i="75"/>
  <c r="S9" i="75"/>
  <c r="T9" i="75"/>
  <c r="U9" i="75"/>
  <c r="V9" i="75"/>
  <c r="W9" i="75"/>
  <c r="X9" i="75"/>
  <c r="Y9" i="75"/>
  <c r="Z9" i="75"/>
  <c r="AA9" i="75"/>
  <c r="AB9" i="75"/>
  <c r="AC9" i="75"/>
  <c r="AD9" i="75"/>
  <c r="AE9" i="75"/>
  <c r="AF9" i="75"/>
  <c r="AG9" i="75"/>
  <c r="AH9" i="75"/>
  <c r="AI9" i="75"/>
  <c r="AJ9" i="75"/>
  <c r="AK9" i="75"/>
  <c r="AL9" i="75"/>
  <c r="AM9" i="75"/>
  <c r="AN9" i="75"/>
  <c r="AO9" i="75"/>
  <c r="AP9" i="75"/>
  <c r="AQ9" i="75"/>
  <c r="AR9" i="75"/>
  <c r="AS9" i="75"/>
  <c r="AT9" i="75"/>
  <c r="AU9" i="75"/>
  <c r="L8" i="75"/>
  <c r="M8" i="75"/>
  <c r="N8" i="75"/>
  <c r="O8" i="75"/>
  <c r="P8" i="75"/>
  <c r="Q8" i="75"/>
  <c r="R8" i="75"/>
  <c r="S8" i="75"/>
  <c r="T8" i="75"/>
  <c r="U8" i="75"/>
  <c r="V8" i="75"/>
  <c r="W8" i="75"/>
  <c r="X8" i="75"/>
  <c r="Y8" i="75"/>
  <c r="Z8" i="75"/>
  <c r="AA8" i="75"/>
  <c r="AB8" i="75"/>
  <c r="AC8" i="75"/>
  <c r="AD8" i="75"/>
  <c r="AE8" i="75"/>
  <c r="AF8" i="75"/>
  <c r="AG8" i="75"/>
  <c r="AH8" i="75"/>
  <c r="AI8" i="75"/>
  <c r="AJ8" i="75"/>
  <c r="AK8" i="75"/>
  <c r="AL8" i="75"/>
  <c r="AM8" i="75"/>
  <c r="AN8" i="75"/>
  <c r="AO8" i="75"/>
  <c r="AP8" i="75"/>
  <c r="AQ8" i="75"/>
  <c r="AR8" i="75"/>
  <c r="AS8" i="75"/>
  <c r="AT8" i="75"/>
  <c r="AU8" i="75"/>
  <c r="K8" i="75"/>
  <c r="D8" i="75"/>
  <c r="C8" i="75"/>
  <c r="B8" i="75"/>
  <c r="M14" i="173"/>
  <c r="N14" i="173"/>
  <c r="O14" i="173"/>
  <c r="P14" i="173"/>
  <c r="Q14" i="173"/>
  <c r="R14" i="173"/>
  <c r="R16" i="173" s="1"/>
  <c r="S14" i="173"/>
  <c r="S15" i="173" s="1"/>
  <c r="T14" i="173"/>
  <c r="U14" i="173"/>
  <c r="V14" i="173"/>
  <c r="W14" i="173"/>
  <c r="X15" i="173" s="1"/>
  <c r="X14" i="173"/>
  <c r="X16" i="173" s="1"/>
  <c r="Y14" i="173"/>
  <c r="Z14" i="173"/>
  <c r="AA14" i="173"/>
  <c r="AB14" i="173"/>
  <c r="AC14" i="173"/>
  <c r="AD14" i="173"/>
  <c r="AE15" i="173" s="1"/>
  <c r="AE14" i="173"/>
  <c r="AE16" i="173" s="1"/>
  <c r="AF14" i="173"/>
  <c r="AG14" i="173"/>
  <c r="AH14" i="173"/>
  <c r="AI14" i="173"/>
  <c r="AI16" i="173" s="1"/>
  <c r="AJ14" i="173"/>
  <c r="AJ16" i="173" s="1"/>
  <c r="AK14" i="173"/>
  <c r="AL14" i="173"/>
  <c r="AM14" i="173"/>
  <c r="AN14" i="173"/>
  <c r="AO14" i="173"/>
  <c r="AP14" i="173"/>
  <c r="AP16" i="173" s="1"/>
  <c r="AQ14" i="173"/>
  <c r="AQ15" i="173" s="1"/>
  <c r="AR14" i="173"/>
  <c r="AS14" i="173"/>
  <c r="AT14" i="173"/>
  <c r="AU14" i="173"/>
  <c r="AU16" i="173" s="1"/>
  <c r="M15" i="173"/>
  <c r="N15" i="173"/>
  <c r="O15" i="173"/>
  <c r="P15" i="173"/>
  <c r="Q15" i="173"/>
  <c r="U15" i="173"/>
  <c r="V15" i="173"/>
  <c r="Y15" i="173"/>
  <c r="Z15" i="173"/>
  <c r="AA15" i="173"/>
  <c r="AB15" i="173"/>
  <c r="AC15" i="173"/>
  <c r="AF15" i="173"/>
  <c r="AG15" i="173"/>
  <c r="AH15" i="173"/>
  <c r="AK15" i="173"/>
  <c r="AL15" i="173"/>
  <c r="AM15" i="173"/>
  <c r="AN15" i="173"/>
  <c r="AO15" i="173"/>
  <c r="AR15" i="173"/>
  <c r="AS15" i="173"/>
  <c r="AT15" i="173"/>
  <c r="M16" i="173"/>
  <c r="N16" i="173"/>
  <c r="O16" i="173"/>
  <c r="P16" i="173"/>
  <c r="Q16" i="173"/>
  <c r="T16" i="173"/>
  <c r="U16" i="173"/>
  <c r="V16" i="173"/>
  <c r="Y16" i="173"/>
  <c r="Z16" i="173"/>
  <c r="AA16" i="173"/>
  <c r="AB16" i="173"/>
  <c r="AC16" i="173"/>
  <c r="AF16" i="173"/>
  <c r="AG16" i="173"/>
  <c r="AH16" i="173"/>
  <c r="AK16" i="173"/>
  <c r="AL16" i="173"/>
  <c r="AM16" i="173"/>
  <c r="AN16" i="173"/>
  <c r="AO16" i="173"/>
  <c r="AR16" i="173"/>
  <c r="AS16" i="173"/>
  <c r="AT16" i="173"/>
  <c r="AJ12" i="75" l="1"/>
  <c r="AA12" i="75"/>
  <c r="AI12" i="75"/>
  <c r="AH12" i="75"/>
  <c r="AG12" i="75"/>
  <c r="C43" i="50"/>
  <c r="C9" i="71"/>
  <c r="D46" i="50"/>
  <c r="D12" i="71"/>
  <c r="D47" i="50"/>
  <c r="D13" i="71"/>
  <c r="B48" i="50"/>
  <c r="B14" i="71"/>
  <c r="C49" i="50"/>
  <c r="C15" i="71"/>
  <c r="C48" i="50"/>
  <c r="C14" i="71"/>
  <c r="B47" i="50"/>
  <c r="B13" i="71"/>
  <c r="B46" i="50"/>
  <c r="B12" i="71"/>
  <c r="B49" i="50"/>
  <c r="C47" i="50"/>
  <c r="C13" i="71"/>
  <c r="D49" i="50"/>
  <c r="D15" i="71"/>
  <c r="C46" i="50"/>
  <c r="C12" i="71"/>
  <c r="B43" i="50"/>
  <c r="B9" i="71"/>
  <c r="AF5" i="75"/>
  <c r="AE5" i="75"/>
  <c r="AC5" i="75"/>
  <c r="AG9" i="50"/>
  <c r="Q43" i="50" s="1"/>
  <c r="AB5" i="75"/>
  <c r="AF9" i="50"/>
  <c r="P43" i="50" s="1"/>
  <c r="Z9" i="50"/>
  <c r="AD5" i="75"/>
  <c r="Z5" i="75"/>
  <c r="Z12" i="75" s="1"/>
  <c r="AC9" i="50"/>
  <c r="M43" i="50" s="1"/>
  <c r="AB9" i="50"/>
  <c r="L43" i="50" s="1"/>
  <c r="AB34" i="133"/>
  <c r="AA9" i="50"/>
  <c r="K43" i="50" s="1"/>
  <c r="Q16" i="217"/>
  <c r="AV15" i="50"/>
  <c r="L15" i="71" s="1"/>
  <c r="AV12" i="50"/>
  <c r="L12" i="71" s="1"/>
  <c r="AJ34" i="133"/>
  <c r="AF34" i="133"/>
  <c r="AI34" i="133"/>
  <c r="AE34" i="133"/>
  <c r="AV8" i="75"/>
  <c r="AJ15" i="173"/>
  <c r="AU15" i="173"/>
  <c r="AI15" i="173"/>
  <c r="W15" i="173"/>
  <c r="W16" i="173"/>
  <c r="AQ16" i="173"/>
  <c r="S16" i="173"/>
  <c r="AP15" i="173"/>
  <c r="AD15" i="173"/>
  <c r="R15" i="173"/>
  <c r="AD16" i="173"/>
  <c r="T15" i="173"/>
  <c r="AI13" i="75" l="1"/>
  <c r="S27" i="75" s="1"/>
  <c r="AH6" i="229"/>
  <c r="R20" i="229" s="1"/>
  <c r="AB12" i="75"/>
  <c r="AD12" i="75"/>
  <c r="AI6" i="229"/>
  <c r="S20" i="229" s="1"/>
  <c r="AJ13" i="75"/>
  <c r="T27" i="75" s="1"/>
  <c r="AE12" i="75"/>
  <c r="AJ6" i="229"/>
  <c r="T20" i="229" s="1"/>
  <c r="AC12" i="75"/>
  <c r="AF12" i="75"/>
  <c r="AH13" i="75"/>
  <c r="R27" i="75" s="1"/>
  <c r="AG6" i="229"/>
  <c r="Q20" i="229" s="1"/>
  <c r="AA6" i="229"/>
  <c r="K20" i="229" s="1"/>
  <c r="AB13" i="75"/>
  <c r="L27" i="75" s="1"/>
  <c r="Z6" i="229"/>
  <c r="AA13" i="75"/>
  <c r="K27" i="75" s="1"/>
  <c r="R16" i="217"/>
  <c r="D5" i="122"/>
  <c r="M6" i="122"/>
  <c r="N6" i="122"/>
  <c r="N7" i="122" s="1"/>
  <c r="O6" i="122"/>
  <c r="P6" i="122"/>
  <c r="Q6" i="122"/>
  <c r="Q7" i="122" s="1"/>
  <c r="R6" i="122"/>
  <c r="S6" i="122"/>
  <c r="T6" i="122"/>
  <c r="U7" i="122" s="1"/>
  <c r="U6" i="122"/>
  <c r="V7" i="122" s="1"/>
  <c r="V6" i="122"/>
  <c r="W7" i="122" s="1"/>
  <c r="W6" i="122"/>
  <c r="X6" i="122"/>
  <c r="Y7" i="122" s="1"/>
  <c r="Y6" i="122"/>
  <c r="Z7" i="122" s="1"/>
  <c r="Z6" i="122"/>
  <c r="AA6" i="122"/>
  <c r="AB6" i="122"/>
  <c r="AC6" i="122"/>
  <c r="AC7" i="122" s="1"/>
  <c r="AD6" i="122"/>
  <c r="AE6" i="122"/>
  <c r="AF6" i="122"/>
  <c r="AG6" i="122"/>
  <c r="AG7" i="122" s="1"/>
  <c r="AH6" i="122"/>
  <c r="AI6" i="122"/>
  <c r="AJ6" i="122"/>
  <c r="AK6" i="122"/>
  <c r="AL6" i="122"/>
  <c r="AM6" i="122"/>
  <c r="AN6" i="122"/>
  <c r="AO6" i="122"/>
  <c r="AO7" i="122" s="1"/>
  <c r="AP6" i="122"/>
  <c r="AQ6" i="122"/>
  <c r="AR6" i="122"/>
  <c r="AS7" i="122" s="1"/>
  <c r="AS6" i="122"/>
  <c r="AT7" i="122" s="1"/>
  <c r="AT6" i="122"/>
  <c r="AU7" i="122" s="1"/>
  <c r="AU6" i="122"/>
  <c r="O7" i="122"/>
  <c r="P7" i="122"/>
  <c r="AB7" i="122"/>
  <c r="AH7" i="122"/>
  <c r="AI7" i="122"/>
  <c r="AK7" i="122"/>
  <c r="AL7" i="122"/>
  <c r="AN7" i="122"/>
  <c r="Z4" i="122"/>
  <c r="AA4" i="122"/>
  <c r="AB4" i="122" s="1"/>
  <c r="AC4" i="122" s="1"/>
  <c r="AD4" i="122" s="1"/>
  <c r="AE4" i="122" s="1"/>
  <c r="AF4" i="122" s="1"/>
  <c r="AG4" i="122" s="1"/>
  <c r="AH4" i="122" s="1"/>
  <c r="AI4" i="122" s="1"/>
  <c r="AJ4" i="122" s="1"/>
  <c r="AK4" i="122" s="1"/>
  <c r="AL4" i="122" s="1"/>
  <c r="AM4" i="122" s="1"/>
  <c r="AN4" i="122" s="1"/>
  <c r="AO4" i="122" s="1"/>
  <c r="AP4" i="122" s="1"/>
  <c r="AQ4" i="122" s="1"/>
  <c r="AR4" i="122" s="1"/>
  <c r="AS4" i="122" s="1"/>
  <c r="AT4" i="122" s="1"/>
  <c r="AU4" i="122" s="1"/>
  <c r="AE13" i="75" l="1"/>
  <c r="O27" i="75" s="1"/>
  <c r="AD6" i="229"/>
  <c r="N20" i="229" s="1"/>
  <c r="AG13" i="75"/>
  <c r="Q27" i="75" s="1"/>
  <c r="AF6" i="229"/>
  <c r="P20" i="229" s="1"/>
  <c r="AC13" i="75"/>
  <c r="M27" i="75" s="1"/>
  <c r="AC6" i="229"/>
  <c r="M20" i="229" s="1"/>
  <c r="AD13" i="75"/>
  <c r="N27" i="75" s="1"/>
  <c r="AB6" i="229"/>
  <c r="L20" i="229" s="1"/>
  <c r="AE6" i="229"/>
  <c r="O20" i="229" s="1"/>
  <c r="AF13" i="75"/>
  <c r="P27" i="75" s="1"/>
  <c r="S16" i="217"/>
  <c r="AM7" i="122"/>
  <c r="AA7" i="122"/>
  <c r="AJ7" i="122"/>
  <c r="X7" i="122"/>
  <c r="AR7" i="122"/>
  <c r="T7" i="122"/>
  <c r="AE7" i="122"/>
  <c r="AP7" i="122"/>
  <c r="AD7" i="122"/>
  <c r="R7" i="122"/>
  <c r="AF7" i="122"/>
  <c r="AQ7" i="122"/>
  <c r="S7" i="122"/>
  <c r="T16" i="217" l="1"/>
  <c r="A60" i="216"/>
  <c r="A59" i="216"/>
  <c r="A58" i="216"/>
  <c r="A57" i="216"/>
  <c r="U56" i="216"/>
  <c r="T56" i="216"/>
  <c r="S56" i="216"/>
  <c r="R56" i="216"/>
  <c r="Q56" i="216"/>
  <c r="P56" i="216"/>
  <c r="O56" i="216"/>
  <c r="N56" i="216"/>
  <c r="M56" i="216"/>
  <c r="L56" i="216"/>
  <c r="K56" i="216"/>
  <c r="D56" i="216"/>
  <c r="C56" i="216"/>
  <c r="B56" i="216"/>
  <c r="A56" i="216"/>
  <c r="U55" i="216"/>
  <c r="T55" i="216"/>
  <c r="S55" i="216"/>
  <c r="R55" i="216"/>
  <c r="Q55" i="216"/>
  <c r="P55" i="216"/>
  <c r="O55" i="216"/>
  <c r="N55" i="216"/>
  <c r="M55" i="216"/>
  <c r="L55" i="216"/>
  <c r="K55" i="216"/>
  <c r="D55" i="216"/>
  <c r="C55" i="216"/>
  <c r="B55" i="216"/>
  <c r="A55" i="216"/>
  <c r="U54" i="216"/>
  <c r="T54" i="216"/>
  <c r="S54" i="216"/>
  <c r="R54" i="216"/>
  <c r="Q54" i="216"/>
  <c r="P54" i="216"/>
  <c r="O54" i="216"/>
  <c r="N54" i="216"/>
  <c r="M54" i="216"/>
  <c r="L54" i="216"/>
  <c r="K54" i="216"/>
  <c r="D54" i="216"/>
  <c r="C54" i="216"/>
  <c r="B54" i="216"/>
  <c r="A54" i="216"/>
  <c r="U53" i="216"/>
  <c r="T53" i="216"/>
  <c r="S53" i="216"/>
  <c r="R53" i="216"/>
  <c r="Q53" i="216"/>
  <c r="P53" i="216"/>
  <c r="O53" i="216"/>
  <c r="N53" i="216"/>
  <c r="M53" i="216"/>
  <c r="L53" i="216"/>
  <c r="K53" i="216"/>
  <c r="D53" i="216"/>
  <c r="C53" i="216"/>
  <c r="B53" i="216"/>
  <c r="A53" i="216"/>
  <c r="U52" i="216"/>
  <c r="T52" i="216"/>
  <c r="S52" i="216"/>
  <c r="R52" i="216"/>
  <c r="Q52" i="216"/>
  <c r="P52" i="216"/>
  <c r="O52" i="216"/>
  <c r="N52" i="216"/>
  <c r="M52" i="216"/>
  <c r="L52" i="216"/>
  <c r="K52" i="216"/>
  <c r="D52" i="216"/>
  <c r="C52" i="216"/>
  <c r="B52" i="216"/>
  <c r="A52" i="216"/>
  <c r="U51" i="216"/>
  <c r="T51" i="216"/>
  <c r="S51" i="216"/>
  <c r="R51" i="216"/>
  <c r="Q51" i="216"/>
  <c r="P51" i="216"/>
  <c r="O51" i="216"/>
  <c r="N51" i="216"/>
  <c r="M51" i="216"/>
  <c r="L51" i="216"/>
  <c r="K51" i="216"/>
  <c r="D51" i="216"/>
  <c r="C51" i="216"/>
  <c r="B51" i="216"/>
  <c r="A51" i="216"/>
  <c r="U50" i="216"/>
  <c r="T50" i="216"/>
  <c r="S50" i="216"/>
  <c r="R50" i="216"/>
  <c r="Q50" i="216"/>
  <c r="P50" i="216"/>
  <c r="O50" i="216"/>
  <c r="N50" i="216"/>
  <c r="M50" i="216"/>
  <c r="L50" i="216"/>
  <c r="K50" i="216"/>
  <c r="D50" i="216"/>
  <c r="C50" i="216"/>
  <c r="B50" i="216"/>
  <c r="A50" i="216"/>
  <c r="U49" i="216"/>
  <c r="T49" i="216"/>
  <c r="S49" i="216"/>
  <c r="R49" i="216"/>
  <c r="Q49" i="216"/>
  <c r="P49" i="216"/>
  <c r="O49" i="216"/>
  <c r="N49" i="216"/>
  <c r="M49" i="216"/>
  <c r="L49" i="216"/>
  <c r="K49" i="216"/>
  <c r="D49" i="216"/>
  <c r="C49" i="216"/>
  <c r="B49" i="216"/>
  <c r="A49" i="216"/>
  <c r="U48" i="216"/>
  <c r="T48" i="216"/>
  <c r="S48" i="216"/>
  <c r="R48" i="216"/>
  <c r="Q48" i="216"/>
  <c r="P48" i="216"/>
  <c r="O48" i="216"/>
  <c r="N48" i="216"/>
  <c r="M48" i="216"/>
  <c r="L48" i="216"/>
  <c r="K48" i="216"/>
  <c r="D48" i="216"/>
  <c r="C48" i="216"/>
  <c r="B48" i="216"/>
  <c r="A48" i="216"/>
  <c r="U47" i="216"/>
  <c r="T47" i="216"/>
  <c r="S47" i="216"/>
  <c r="R47" i="216"/>
  <c r="Q47" i="216"/>
  <c r="P47" i="216"/>
  <c r="O47" i="216"/>
  <c r="N47" i="216"/>
  <c r="M47" i="216"/>
  <c r="L47" i="216"/>
  <c r="K47" i="216"/>
  <c r="D47" i="216"/>
  <c r="C47" i="216"/>
  <c r="B47" i="216"/>
  <c r="A47" i="216"/>
  <c r="U46" i="216"/>
  <c r="T46" i="216"/>
  <c r="S46" i="216"/>
  <c r="R46" i="216"/>
  <c r="Q46" i="216"/>
  <c r="P46" i="216"/>
  <c r="O46" i="216"/>
  <c r="N46" i="216"/>
  <c r="M46" i="216"/>
  <c r="L46" i="216"/>
  <c r="K46" i="216"/>
  <c r="D46" i="216"/>
  <c r="C46" i="216"/>
  <c r="B46" i="216"/>
  <c r="A46" i="216"/>
  <c r="U45" i="216"/>
  <c r="T45" i="216"/>
  <c r="S45" i="216"/>
  <c r="R45" i="216"/>
  <c r="Q45" i="216"/>
  <c r="P45" i="216"/>
  <c r="O45" i="216"/>
  <c r="N45" i="216"/>
  <c r="M45" i="216"/>
  <c r="L45" i="216"/>
  <c r="K45" i="216"/>
  <c r="D45" i="216"/>
  <c r="C45" i="216"/>
  <c r="B45" i="216"/>
  <c r="A45" i="216"/>
  <c r="U44" i="216"/>
  <c r="T44" i="216"/>
  <c r="S44" i="216"/>
  <c r="R44" i="216"/>
  <c r="Q44" i="216"/>
  <c r="P44" i="216"/>
  <c r="O44" i="216"/>
  <c r="N44" i="216"/>
  <c r="M44" i="216"/>
  <c r="L44" i="216"/>
  <c r="K44" i="216"/>
  <c r="D44" i="216"/>
  <c r="C44" i="216"/>
  <c r="B44" i="216"/>
  <c r="A44" i="216"/>
  <c r="U43" i="216"/>
  <c r="T43" i="216"/>
  <c r="S43" i="216"/>
  <c r="R43" i="216"/>
  <c r="Q43" i="216"/>
  <c r="P43" i="216"/>
  <c r="O43" i="216"/>
  <c r="N43" i="216"/>
  <c r="M43" i="216"/>
  <c r="L43" i="216"/>
  <c r="K43" i="216"/>
  <c r="D43" i="216"/>
  <c r="C43" i="216"/>
  <c r="B43" i="216"/>
  <c r="A43" i="216"/>
  <c r="U42" i="216"/>
  <c r="T42" i="216"/>
  <c r="S42" i="216"/>
  <c r="R42" i="216"/>
  <c r="Q42" i="216"/>
  <c r="P42" i="216"/>
  <c r="O42" i="216"/>
  <c r="N42" i="216"/>
  <c r="M42" i="216"/>
  <c r="L42" i="216"/>
  <c r="K42" i="216"/>
  <c r="D42" i="216"/>
  <c r="C42" i="216"/>
  <c r="B42" i="216"/>
  <c r="A42" i="216"/>
  <c r="U41" i="216"/>
  <c r="T41" i="216"/>
  <c r="S41" i="216"/>
  <c r="R41" i="216"/>
  <c r="Q41" i="216"/>
  <c r="P41" i="216"/>
  <c r="O41" i="216"/>
  <c r="N41" i="216"/>
  <c r="M41" i="216"/>
  <c r="L41" i="216"/>
  <c r="K41" i="216"/>
  <c r="D41" i="216"/>
  <c r="C41" i="216"/>
  <c r="B41" i="216"/>
  <c r="A41" i="216"/>
  <c r="U40" i="216"/>
  <c r="T40" i="216"/>
  <c r="S40" i="216"/>
  <c r="R40" i="216"/>
  <c r="Q40" i="216"/>
  <c r="P40" i="216"/>
  <c r="O40" i="216"/>
  <c r="N40" i="216"/>
  <c r="M40" i="216"/>
  <c r="L40" i="216"/>
  <c r="K40" i="216"/>
  <c r="D40" i="216"/>
  <c r="C40" i="216"/>
  <c r="B40" i="216"/>
  <c r="A40" i="216"/>
  <c r="U39" i="216"/>
  <c r="T39" i="216"/>
  <c r="S39" i="216"/>
  <c r="R39" i="216"/>
  <c r="Q39" i="216"/>
  <c r="P39" i="216"/>
  <c r="O39" i="216"/>
  <c r="N39" i="216"/>
  <c r="M39" i="216"/>
  <c r="L39" i="216"/>
  <c r="K39" i="216"/>
  <c r="D39" i="216"/>
  <c r="C39" i="216"/>
  <c r="B39" i="216"/>
  <c r="A39" i="216"/>
  <c r="U38" i="216"/>
  <c r="T38" i="216"/>
  <c r="S38" i="216"/>
  <c r="R38" i="216"/>
  <c r="Q38" i="216"/>
  <c r="P38" i="216"/>
  <c r="O38" i="216"/>
  <c r="N38" i="216"/>
  <c r="M38" i="216"/>
  <c r="L38" i="216"/>
  <c r="K38" i="216"/>
  <c r="D38" i="216"/>
  <c r="C38" i="216"/>
  <c r="B38" i="216"/>
  <c r="A38" i="216"/>
  <c r="U37" i="216"/>
  <c r="T37" i="216"/>
  <c r="S37" i="216"/>
  <c r="R37" i="216"/>
  <c r="Q37" i="216"/>
  <c r="P37" i="216"/>
  <c r="O37" i="216"/>
  <c r="N37" i="216"/>
  <c r="M37" i="216"/>
  <c r="L37" i="216"/>
  <c r="K37" i="216"/>
  <c r="D37" i="216"/>
  <c r="C37" i="216"/>
  <c r="B37" i="216"/>
  <c r="A37" i="216"/>
  <c r="U36" i="216"/>
  <c r="T36" i="216"/>
  <c r="S36" i="216"/>
  <c r="R36" i="216"/>
  <c r="Q36" i="216"/>
  <c r="P36" i="216"/>
  <c r="O36" i="216"/>
  <c r="N36" i="216"/>
  <c r="M36" i="216"/>
  <c r="L36" i="216"/>
  <c r="K36" i="216"/>
  <c r="D36" i="216"/>
  <c r="C36" i="216"/>
  <c r="B36" i="216"/>
  <c r="A36" i="216"/>
  <c r="U35" i="216"/>
  <c r="T35" i="216"/>
  <c r="S35" i="216"/>
  <c r="R35" i="216"/>
  <c r="Q35" i="216"/>
  <c r="P35" i="216"/>
  <c r="O35" i="216"/>
  <c r="N35" i="216"/>
  <c r="M35" i="216"/>
  <c r="L35" i="216"/>
  <c r="K35" i="216"/>
  <c r="D35" i="216"/>
  <c r="C35" i="216"/>
  <c r="B35" i="216"/>
  <c r="A35" i="216"/>
  <c r="U34" i="216"/>
  <c r="T34" i="216"/>
  <c r="S34" i="216"/>
  <c r="R34" i="216"/>
  <c r="Q34" i="216"/>
  <c r="P34" i="216"/>
  <c r="O34" i="216"/>
  <c r="N34" i="216"/>
  <c r="M34" i="216"/>
  <c r="L34" i="216"/>
  <c r="K34" i="216"/>
  <c r="D34" i="216"/>
  <c r="C34" i="216"/>
  <c r="B34" i="216"/>
  <c r="A34" i="216"/>
  <c r="U33" i="216"/>
  <c r="T33" i="216"/>
  <c r="S33" i="216"/>
  <c r="R33" i="216"/>
  <c r="Q33" i="216"/>
  <c r="P33" i="216"/>
  <c r="O33" i="216"/>
  <c r="N33" i="216"/>
  <c r="M33" i="216"/>
  <c r="L33" i="216"/>
  <c r="K33" i="216"/>
  <c r="D33" i="216"/>
  <c r="C33" i="216"/>
  <c r="B33" i="216"/>
  <c r="A33" i="216"/>
  <c r="U32" i="216"/>
  <c r="T32" i="216"/>
  <c r="S32" i="216"/>
  <c r="R32" i="216"/>
  <c r="Q32" i="216"/>
  <c r="P32" i="216"/>
  <c r="O32" i="216"/>
  <c r="N32" i="216"/>
  <c r="M32" i="216"/>
  <c r="L32" i="216"/>
  <c r="K32" i="216"/>
  <c r="D32" i="216"/>
  <c r="C32" i="216"/>
  <c r="B32" i="216"/>
  <c r="A32" i="216"/>
  <c r="U31" i="216"/>
  <c r="T31" i="216"/>
  <c r="S31" i="216"/>
  <c r="R31" i="216"/>
  <c r="Q31" i="216"/>
  <c r="P31" i="216"/>
  <c r="O31" i="216"/>
  <c r="N31" i="216"/>
  <c r="M31" i="216"/>
  <c r="L31" i="216"/>
  <c r="K31" i="216"/>
  <c r="D31" i="216"/>
  <c r="C31" i="216"/>
  <c r="B31" i="216"/>
  <c r="A31" i="216"/>
  <c r="K29" i="216"/>
  <c r="D29" i="216"/>
  <c r="C29" i="216"/>
  <c r="B29" i="216"/>
  <c r="A29" i="216"/>
  <c r="AU24" i="216"/>
  <c r="AT24" i="216"/>
  <c r="AS24" i="216"/>
  <c r="AR24" i="216"/>
  <c r="AQ24" i="216"/>
  <c r="AP24" i="216"/>
  <c r="AO24" i="216"/>
  <c r="AN24" i="216"/>
  <c r="AM24" i="216"/>
  <c r="AL24" i="216"/>
  <c r="AK24" i="216"/>
  <c r="AJ24" i="216"/>
  <c r="AI24" i="216"/>
  <c r="AH24" i="216"/>
  <c r="AG24" i="216"/>
  <c r="AF24" i="216"/>
  <c r="U57" i="216" s="1"/>
  <c r="AE24" i="216"/>
  <c r="AD24" i="216"/>
  <c r="S57" i="216" s="1"/>
  <c r="AC24" i="216"/>
  <c r="R57" i="216" s="1"/>
  <c r="AB24" i="216"/>
  <c r="Q57" i="216" s="1"/>
  <c r="AA24" i="216"/>
  <c r="P57" i="216" s="1"/>
  <c r="Z24" i="216"/>
  <c r="Y24" i="216"/>
  <c r="X24" i="216"/>
  <c r="W24" i="216"/>
  <c r="L57" i="216" s="1"/>
  <c r="V24" i="216"/>
  <c r="K57" i="216" s="1"/>
  <c r="U24" i="216"/>
  <c r="T24" i="216"/>
  <c r="S24" i="216"/>
  <c r="R24" i="216"/>
  <c r="Q24" i="216"/>
  <c r="P24" i="216"/>
  <c r="O24" i="216"/>
  <c r="N24" i="216"/>
  <c r="M24" i="216"/>
  <c r="L24" i="216"/>
  <c r="K24" i="216"/>
  <c r="AU26" i="216" s="1"/>
  <c r="C24" i="216"/>
  <c r="AV23" i="216"/>
  <c r="AV22" i="216"/>
  <c r="AV21" i="216"/>
  <c r="AV20" i="216"/>
  <c r="AV19" i="216"/>
  <c r="AV18" i="216"/>
  <c r="AV17" i="216"/>
  <c r="AV16" i="216"/>
  <c r="AV15" i="216"/>
  <c r="AV14" i="216"/>
  <c r="AV13" i="216"/>
  <c r="AV12" i="216"/>
  <c r="AV11" i="216"/>
  <c r="AV10" i="216"/>
  <c r="AV9" i="216"/>
  <c r="AV8" i="216"/>
  <c r="AV7" i="216"/>
  <c r="AV6" i="216"/>
  <c r="AV5" i="216"/>
  <c r="F4" i="216"/>
  <c r="G4" i="216" s="1"/>
  <c r="H4" i="216" s="1"/>
  <c r="I4" i="216" s="1"/>
  <c r="J4" i="216" s="1"/>
  <c r="K4" i="216" s="1"/>
  <c r="L4" i="216" s="1"/>
  <c r="M4" i="216" s="1"/>
  <c r="N4" i="216" s="1"/>
  <c r="O4" i="216" s="1"/>
  <c r="P4" i="216" s="1"/>
  <c r="Q4" i="216" s="1"/>
  <c r="R4" i="216" s="1"/>
  <c r="S4" i="216" s="1"/>
  <c r="T4" i="216" s="1"/>
  <c r="U4" i="216" s="1"/>
  <c r="V4" i="216" s="1"/>
  <c r="T25" i="216" l="1"/>
  <c r="AF25" i="216"/>
  <c r="U58" i="216" s="1"/>
  <c r="AR25" i="216"/>
  <c r="D24" i="216"/>
  <c r="D57" i="216" s="1"/>
  <c r="AI25" i="216"/>
  <c r="AU25" i="216"/>
  <c r="AA26" i="216"/>
  <c r="P59" i="216" s="1"/>
  <c r="N26" i="216"/>
  <c r="Z26" i="216"/>
  <c r="O59" i="216" s="1"/>
  <c r="AL26" i="216"/>
  <c r="AO25" i="216"/>
  <c r="B27" i="216"/>
  <c r="B60" i="216" s="1"/>
  <c r="V25" i="216"/>
  <c r="K58" i="216" s="1"/>
  <c r="AH25" i="216"/>
  <c r="AT25" i="216"/>
  <c r="AT26" i="216"/>
  <c r="W25" i="216"/>
  <c r="L58" i="216" s="1"/>
  <c r="K26" i="216"/>
  <c r="P25" i="216"/>
  <c r="AM26" i="216"/>
  <c r="AF26" i="216"/>
  <c r="U59" i="216" s="1"/>
  <c r="Q25" i="216"/>
  <c r="AH26" i="216"/>
  <c r="AR26" i="216"/>
  <c r="AS25" i="216"/>
  <c r="AV24" i="216"/>
  <c r="O26" i="216"/>
  <c r="AK26" i="216"/>
  <c r="T26" i="216"/>
  <c r="AB25" i="216"/>
  <c r="Q58" i="216" s="1"/>
  <c r="L26" i="216"/>
  <c r="X26" i="216"/>
  <c r="M59" i="216" s="1"/>
  <c r="AJ26" i="216"/>
  <c r="V26" i="216"/>
  <c r="K59" i="216" s="1"/>
  <c r="N25" i="216"/>
  <c r="Z25" i="216"/>
  <c r="O58" i="216" s="1"/>
  <c r="AL25" i="216"/>
  <c r="U25" i="216"/>
  <c r="W26" i="216"/>
  <c r="L59" i="216" s="1"/>
  <c r="T57" i="216"/>
  <c r="Q26" i="216"/>
  <c r="AO26" i="216"/>
  <c r="AI26" i="216"/>
  <c r="AG25" i="216"/>
  <c r="S25" i="216"/>
  <c r="AE25" i="216"/>
  <c r="T58" i="216" s="1"/>
  <c r="AQ25" i="216"/>
  <c r="AN25" i="216"/>
  <c r="C57" i="216"/>
  <c r="K30" i="216"/>
  <c r="W4" i="216"/>
  <c r="AC25" i="216"/>
  <c r="R58" i="216" s="1"/>
  <c r="P26" i="216"/>
  <c r="AB26" i="216"/>
  <c r="Q59" i="216" s="1"/>
  <c r="AN26" i="216"/>
  <c r="M57" i="216"/>
  <c r="R25" i="216"/>
  <c r="AP25" i="216"/>
  <c r="R26" i="216"/>
  <c r="AD26" i="216"/>
  <c r="S59" i="216" s="1"/>
  <c r="AP26" i="216"/>
  <c r="O57" i="216"/>
  <c r="S26" i="216"/>
  <c r="AE26" i="216"/>
  <c r="T59" i="216" s="1"/>
  <c r="AQ26" i="216"/>
  <c r="X25" i="216"/>
  <c r="M58" i="216" s="1"/>
  <c r="AC26" i="216"/>
  <c r="R59" i="216" s="1"/>
  <c r="AJ25" i="216"/>
  <c r="AD25" i="216"/>
  <c r="S58" i="216" s="1"/>
  <c r="N57" i="216"/>
  <c r="U26" i="216"/>
  <c r="AG26" i="216"/>
  <c r="AS26" i="216"/>
  <c r="M26" i="216"/>
  <c r="Y26" i="216"/>
  <c r="N59" i="216" s="1"/>
  <c r="L25" i="216"/>
  <c r="M25" i="216"/>
  <c r="Y25" i="216"/>
  <c r="N58" i="216" s="1"/>
  <c r="AK25" i="216"/>
  <c r="O25" i="216"/>
  <c r="AA25" i="216"/>
  <c r="P58" i="216" s="1"/>
  <c r="AM25" i="216"/>
  <c r="X4" i="216" l="1"/>
  <c r="L30" i="216"/>
  <c r="M30" i="216" l="1"/>
  <c r="Y4" i="216"/>
  <c r="N30" i="216" l="1"/>
  <c r="Z4" i="216"/>
  <c r="C17" i="210"/>
  <c r="K17" i="210"/>
  <c r="K18" i="210"/>
  <c r="C18" i="210"/>
  <c r="K19" i="210"/>
  <c r="C19" i="210"/>
  <c r="K20" i="210"/>
  <c r="C20" i="210"/>
  <c r="B20" i="210"/>
  <c r="C31" i="50"/>
  <c r="B31" i="50"/>
  <c r="L30" i="50"/>
  <c r="F30" i="71" s="1"/>
  <c r="M30" i="50"/>
  <c r="G30" i="71" s="1"/>
  <c r="N30" i="50"/>
  <c r="H30" i="71" s="1"/>
  <c r="O30" i="50"/>
  <c r="P30" i="50"/>
  <c r="Q30" i="50"/>
  <c r="J30" i="71" s="1"/>
  <c r="R30" i="50"/>
  <c r="S30" i="50"/>
  <c r="T30" i="50"/>
  <c r="U30" i="50"/>
  <c r="V30" i="50"/>
  <c r="W30" i="50"/>
  <c r="X30" i="50"/>
  <c r="Y30" i="50"/>
  <c r="Z30" i="50"/>
  <c r="AA30" i="50"/>
  <c r="K64" i="50" s="1"/>
  <c r="AB30" i="50"/>
  <c r="L64" i="50" s="1"/>
  <c r="AC30" i="50"/>
  <c r="M64" i="50" s="1"/>
  <c r="AD30" i="50"/>
  <c r="N64" i="50" s="1"/>
  <c r="AE30" i="50"/>
  <c r="O64" i="50" s="1"/>
  <c r="AF30" i="50"/>
  <c r="P64" i="50" s="1"/>
  <c r="AG30" i="50"/>
  <c r="Q64" i="50" s="1"/>
  <c r="AH30" i="50"/>
  <c r="R64" i="50" s="1"/>
  <c r="AI30" i="50"/>
  <c r="S64" i="50" s="1"/>
  <c r="AJ30" i="50"/>
  <c r="T64" i="50" s="1"/>
  <c r="AK30" i="50"/>
  <c r="U64" i="50" s="1"/>
  <c r="AL30" i="50"/>
  <c r="V64" i="50" s="1"/>
  <c r="AM30" i="50"/>
  <c r="W64" i="50" s="1"/>
  <c r="AN30" i="50"/>
  <c r="X64" i="50" s="1"/>
  <c r="AO30" i="50"/>
  <c r="Y64" i="50" s="1"/>
  <c r="AP30" i="50"/>
  <c r="Z64" i="50" s="1"/>
  <c r="AQ30" i="50"/>
  <c r="AR30" i="50"/>
  <c r="AS30" i="50"/>
  <c r="AT30" i="50"/>
  <c r="AU30" i="50"/>
  <c r="K30" i="50"/>
  <c r="E30" i="71" s="1"/>
  <c r="B64" i="50" l="1"/>
  <c r="B31" i="71"/>
  <c r="C64" i="50"/>
  <c r="C31" i="71"/>
  <c r="O30" i="216"/>
  <c r="AA4" i="216"/>
  <c r="D11" i="124"/>
  <c r="D6" i="124"/>
  <c r="D7" i="124"/>
  <c r="D8" i="124"/>
  <c r="D9" i="124"/>
  <c r="D10" i="124"/>
  <c r="D5" i="124"/>
  <c r="D30" i="50"/>
  <c r="C30" i="50"/>
  <c r="B30" i="50"/>
  <c r="L29" i="50"/>
  <c r="F29" i="71" s="1"/>
  <c r="M29" i="50"/>
  <c r="G29" i="71" s="1"/>
  <c r="N29" i="50"/>
  <c r="H29" i="71" s="1"/>
  <c r="O29" i="50"/>
  <c r="P29" i="50"/>
  <c r="Q29" i="50"/>
  <c r="J29" i="71" s="1"/>
  <c r="R29" i="50"/>
  <c r="S29" i="50"/>
  <c r="T29" i="50"/>
  <c r="U29" i="50"/>
  <c r="V29" i="50"/>
  <c r="W29" i="50"/>
  <c r="X29" i="50"/>
  <c r="Y29" i="50"/>
  <c r="Z29" i="50"/>
  <c r="AA29" i="50"/>
  <c r="K63" i="50" s="1"/>
  <c r="AB29" i="50"/>
  <c r="L63" i="50" s="1"/>
  <c r="AC29" i="50"/>
  <c r="M63" i="50" s="1"/>
  <c r="AD29" i="50"/>
  <c r="N63" i="50" s="1"/>
  <c r="AE29" i="50"/>
  <c r="O63" i="50" s="1"/>
  <c r="AF29" i="50"/>
  <c r="P63" i="50" s="1"/>
  <c r="AG29" i="50"/>
  <c r="Q63" i="50" s="1"/>
  <c r="AH29" i="50"/>
  <c r="R63" i="50" s="1"/>
  <c r="AI29" i="50"/>
  <c r="S63" i="50" s="1"/>
  <c r="AJ29" i="50"/>
  <c r="T63" i="50" s="1"/>
  <c r="AK29" i="50"/>
  <c r="U63" i="50" s="1"/>
  <c r="AL29" i="50"/>
  <c r="V63" i="50" s="1"/>
  <c r="AM29" i="50"/>
  <c r="W63" i="50" s="1"/>
  <c r="AN29" i="50"/>
  <c r="X63" i="50" s="1"/>
  <c r="AO29" i="50"/>
  <c r="Y63" i="50" s="1"/>
  <c r="AP29" i="50"/>
  <c r="Z63" i="50" s="1"/>
  <c r="AQ29" i="50"/>
  <c r="AR29" i="50"/>
  <c r="AS29" i="50"/>
  <c r="AT29" i="50"/>
  <c r="AU29" i="50"/>
  <c r="K29" i="50"/>
  <c r="E29" i="71" s="1"/>
  <c r="D29" i="50"/>
  <c r="C29" i="50"/>
  <c r="B29" i="50"/>
  <c r="L28" i="50"/>
  <c r="F28" i="71" s="1"/>
  <c r="M28" i="50"/>
  <c r="G28" i="71" s="1"/>
  <c r="N28" i="50"/>
  <c r="H28" i="71" s="1"/>
  <c r="O28" i="50"/>
  <c r="P28" i="50"/>
  <c r="Q28" i="50"/>
  <c r="J28" i="71" s="1"/>
  <c r="R28" i="50"/>
  <c r="S28" i="50"/>
  <c r="T28" i="50"/>
  <c r="U28" i="50"/>
  <c r="V28" i="50"/>
  <c r="W28" i="50"/>
  <c r="X28" i="50"/>
  <c r="Y28" i="50"/>
  <c r="Z28" i="50"/>
  <c r="AA28" i="50"/>
  <c r="K62" i="50" s="1"/>
  <c r="AB28" i="50"/>
  <c r="L62" i="50" s="1"/>
  <c r="AC28" i="50"/>
  <c r="M62" i="50" s="1"/>
  <c r="AD28" i="50"/>
  <c r="N62" i="50" s="1"/>
  <c r="AE28" i="50"/>
  <c r="O62" i="50" s="1"/>
  <c r="AF28" i="50"/>
  <c r="P62" i="50" s="1"/>
  <c r="AG28" i="50"/>
  <c r="Q62" i="50" s="1"/>
  <c r="AH28" i="50"/>
  <c r="R62" i="50" s="1"/>
  <c r="AI28" i="50"/>
  <c r="S62" i="50" s="1"/>
  <c r="AJ28" i="50"/>
  <c r="T62" i="50" s="1"/>
  <c r="AK28" i="50"/>
  <c r="U62" i="50" s="1"/>
  <c r="AL28" i="50"/>
  <c r="V62" i="50" s="1"/>
  <c r="AM28" i="50"/>
  <c r="W62" i="50" s="1"/>
  <c r="AN28" i="50"/>
  <c r="X62" i="50" s="1"/>
  <c r="AO28" i="50"/>
  <c r="Y62" i="50" s="1"/>
  <c r="AP28" i="50"/>
  <c r="Z62" i="50" s="1"/>
  <c r="AQ28" i="50"/>
  <c r="AR28" i="50"/>
  <c r="AS28" i="50"/>
  <c r="AT28" i="50"/>
  <c r="AU28" i="50"/>
  <c r="K28" i="50"/>
  <c r="E28" i="71" s="1"/>
  <c r="D28" i="50"/>
  <c r="C28" i="50"/>
  <c r="B28" i="50"/>
  <c r="D24" i="50"/>
  <c r="L27" i="50"/>
  <c r="F26" i="71" s="1"/>
  <c r="M27" i="50"/>
  <c r="G26" i="71" s="1"/>
  <c r="N27" i="50"/>
  <c r="H26" i="71" s="1"/>
  <c r="O27" i="50"/>
  <c r="P27" i="50"/>
  <c r="Q27" i="50"/>
  <c r="J26" i="71" s="1"/>
  <c r="R27" i="50"/>
  <c r="S27" i="50"/>
  <c r="T27" i="50"/>
  <c r="U27" i="50"/>
  <c r="V27" i="50"/>
  <c r="W27" i="50"/>
  <c r="X27" i="50"/>
  <c r="Y27" i="50"/>
  <c r="Z27" i="50"/>
  <c r="AA27" i="50"/>
  <c r="K61" i="50" s="1"/>
  <c r="AB27" i="50"/>
  <c r="L61" i="50" s="1"/>
  <c r="AC27" i="50"/>
  <c r="M61" i="50" s="1"/>
  <c r="AD27" i="50"/>
  <c r="N61" i="50" s="1"/>
  <c r="AE27" i="50"/>
  <c r="O61" i="50" s="1"/>
  <c r="AF27" i="50"/>
  <c r="P61" i="50" s="1"/>
  <c r="AG27" i="50"/>
  <c r="Q61" i="50" s="1"/>
  <c r="AH27" i="50"/>
  <c r="R61" i="50" s="1"/>
  <c r="AI27" i="50"/>
  <c r="S61" i="50" s="1"/>
  <c r="AJ27" i="50"/>
  <c r="T61" i="50" s="1"/>
  <c r="AK27" i="50"/>
  <c r="U61" i="50" s="1"/>
  <c r="AL27" i="50"/>
  <c r="V61" i="50" s="1"/>
  <c r="AM27" i="50"/>
  <c r="W61" i="50" s="1"/>
  <c r="AN27" i="50"/>
  <c r="X61" i="50" s="1"/>
  <c r="AO27" i="50"/>
  <c r="Y61" i="50" s="1"/>
  <c r="AP27" i="50"/>
  <c r="Z61" i="50" s="1"/>
  <c r="AQ27" i="50"/>
  <c r="AR27" i="50"/>
  <c r="AS27" i="50"/>
  <c r="AT27" i="50"/>
  <c r="AU27" i="50"/>
  <c r="K27" i="50"/>
  <c r="E26" i="71" s="1"/>
  <c r="D27" i="50"/>
  <c r="C27" i="50"/>
  <c r="B27" i="50"/>
  <c r="L23" i="50"/>
  <c r="F23" i="71" s="1"/>
  <c r="M23" i="50"/>
  <c r="G23" i="71" s="1"/>
  <c r="N23" i="50"/>
  <c r="H23" i="71" s="1"/>
  <c r="O23" i="50"/>
  <c r="P23" i="50"/>
  <c r="Q23" i="50"/>
  <c r="J23" i="71" s="1"/>
  <c r="R23" i="50"/>
  <c r="S23" i="50"/>
  <c r="T23" i="50"/>
  <c r="U23" i="50"/>
  <c r="V23" i="50"/>
  <c r="W23" i="50"/>
  <c r="X23" i="50"/>
  <c r="Y23" i="50"/>
  <c r="Z23" i="50"/>
  <c r="AA23" i="50"/>
  <c r="K57" i="50" s="1"/>
  <c r="AB23" i="50"/>
  <c r="L57" i="50" s="1"/>
  <c r="AC23" i="50"/>
  <c r="M57" i="50" s="1"/>
  <c r="AD23" i="50"/>
  <c r="N57" i="50" s="1"/>
  <c r="AE23" i="50"/>
  <c r="O57" i="50" s="1"/>
  <c r="AF23" i="50"/>
  <c r="P57" i="50" s="1"/>
  <c r="AG23" i="50"/>
  <c r="Q57" i="50" s="1"/>
  <c r="AH23" i="50"/>
  <c r="R57" i="50" s="1"/>
  <c r="AI23" i="50"/>
  <c r="S57" i="50" s="1"/>
  <c r="AJ23" i="50"/>
  <c r="T57" i="50" s="1"/>
  <c r="AK23" i="50"/>
  <c r="U57" i="50" s="1"/>
  <c r="AL23" i="50"/>
  <c r="V57" i="50" s="1"/>
  <c r="AM23" i="50"/>
  <c r="W57" i="50" s="1"/>
  <c r="AN23" i="50"/>
  <c r="X57" i="50" s="1"/>
  <c r="AO23" i="50"/>
  <c r="Y57" i="50" s="1"/>
  <c r="AP23" i="50"/>
  <c r="Z57" i="50" s="1"/>
  <c r="AQ23" i="50"/>
  <c r="AR23" i="50"/>
  <c r="AS23" i="50"/>
  <c r="AT23" i="50"/>
  <c r="AU23" i="50"/>
  <c r="K23" i="50"/>
  <c r="E23" i="71" s="1"/>
  <c r="D23" i="50"/>
  <c r="C23" i="50"/>
  <c r="B23" i="50"/>
  <c r="L22" i="50"/>
  <c r="F22" i="71" s="1"/>
  <c r="M22" i="50"/>
  <c r="G22" i="71" s="1"/>
  <c r="N22" i="50"/>
  <c r="H22" i="71" s="1"/>
  <c r="O22" i="50"/>
  <c r="P22" i="50"/>
  <c r="Q22" i="50"/>
  <c r="J22" i="71" s="1"/>
  <c r="R22" i="50"/>
  <c r="S22" i="50"/>
  <c r="T22" i="50"/>
  <c r="U22" i="50"/>
  <c r="V22" i="50"/>
  <c r="W22" i="50"/>
  <c r="X22" i="50"/>
  <c r="Y22" i="50"/>
  <c r="Z22" i="50"/>
  <c r="AA22" i="50"/>
  <c r="K56" i="50" s="1"/>
  <c r="AB22" i="50"/>
  <c r="L56" i="50" s="1"/>
  <c r="AC22" i="50"/>
  <c r="M56" i="50" s="1"/>
  <c r="AD22" i="50"/>
  <c r="N56" i="50" s="1"/>
  <c r="AE22" i="50"/>
  <c r="O56" i="50" s="1"/>
  <c r="AF22" i="50"/>
  <c r="P56" i="50" s="1"/>
  <c r="AG22" i="50"/>
  <c r="Q56" i="50" s="1"/>
  <c r="AH22" i="50"/>
  <c r="R56" i="50" s="1"/>
  <c r="AI22" i="50"/>
  <c r="S56" i="50" s="1"/>
  <c r="AJ22" i="50"/>
  <c r="T56" i="50" s="1"/>
  <c r="AK22" i="50"/>
  <c r="U56" i="50" s="1"/>
  <c r="AL22" i="50"/>
  <c r="V56" i="50" s="1"/>
  <c r="AM22" i="50"/>
  <c r="W56" i="50" s="1"/>
  <c r="AN22" i="50"/>
  <c r="X56" i="50" s="1"/>
  <c r="AO22" i="50"/>
  <c r="Y56" i="50" s="1"/>
  <c r="AP22" i="50"/>
  <c r="Z56" i="50" s="1"/>
  <c r="AQ22" i="50"/>
  <c r="AR22" i="50"/>
  <c r="AS22" i="50"/>
  <c r="AT22" i="50"/>
  <c r="AU22" i="50"/>
  <c r="K22" i="50"/>
  <c r="E22" i="71" s="1"/>
  <c r="D22" i="50"/>
  <c r="C22" i="50"/>
  <c r="B22" i="50"/>
  <c r="L20" i="50"/>
  <c r="F20" i="71" s="1"/>
  <c r="M20" i="50"/>
  <c r="G20" i="71" s="1"/>
  <c r="N20" i="50"/>
  <c r="H20" i="71" s="1"/>
  <c r="O20" i="50"/>
  <c r="P20" i="50"/>
  <c r="Q20" i="50"/>
  <c r="J20" i="71" s="1"/>
  <c r="R20" i="50"/>
  <c r="S20" i="50"/>
  <c r="T20" i="50"/>
  <c r="U20" i="50"/>
  <c r="V20" i="50"/>
  <c r="W20" i="50"/>
  <c r="X20" i="50"/>
  <c r="Y20" i="50"/>
  <c r="Z20" i="50"/>
  <c r="AA20" i="50"/>
  <c r="K54" i="50" s="1"/>
  <c r="AB20" i="50"/>
  <c r="L54" i="50" s="1"/>
  <c r="AC20" i="50"/>
  <c r="M54" i="50" s="1"/>
  <c r="AD20" i="50"/>
  <c r="N54" i="50" s="1"/>
  <c r="AE20" i="50"/>
  <c r="O54" i="50" s="1"/>
  <c r="AF20" i="50"/>
  <c r="P54" i="50" s="1"/>
  <c r="AG20" i="50"/>
  <c r="Q54" i="50" s="1"/>
  <c r="AH20" i="50"/>
  <c r="R54" i="50" s="1"/>
  <c r="AI20" i="50"/>
  <c r="S54" i="50" s="1"/>
  <c r="AJ20" i="50"/>
  <c r="T54" i="50" s="1"/>
  <c r="AK20" i="50"/>
  <c r="U54" i="50" s="1"/>
  <c r="AL20" i="50"/>
  <c r="V54" i="50" s="1"/>
  <c r="AM20" i="50"/>
  <c r="W54" i="50" s="1"/>
  <c r="AN20" i="50"/>
  <c r="X54" i="50" s="1"/>
  <c r="AO20" i="50"/>
  <c r="Y54" i="50" s="1"/>
  <c r="AP20" i="50"/>
  <c r="Z54" i="50" s="1"/>
  <c r="AQ20" i="50"/>
  <c r="AR20" i="50"/>
  <c r="AS20" i="50"/>
  <c r="AT20" i="50"/>
  <c r="AU20" i="50"/>
  <c r="K20" i="50"/>
  <c r="E20" i="71" s="1"/>
  <c r="D20" i="50"/>
  <c r="C20" i="50"/>
  <c r="B20" i="50"/>
  <c r="C19" i="50"/>
  <c r="B19" i="50"/>
  <c r="C18" i="50"/>
  <c r="B18" i="50"/>
  <c r="L16" i="50"/>
  <c r="F16" i="71" s="1"/>
  <c r="M16" i="50"/>
  <c r="G16" i="71" s="1"/>
  <c r="N16" i="50"/>
  <c r="H16" i="71" s="1"/>
  <c r="O16" i="50"/>
  <c r="P16" i="50"/>
  <c r="Q16" i="50"/>
  <c r="J16" i="71" s="1"/>
  <c r="R16" i="50"/>
  <c r="S16" i="50"/>
  <c r="T16" i="50"/>
  <c r="U16" i="50"/>
  <c r="V16" i="50"/>
  <c r="W16" i="50"/>
  <c r="X16" i="50"/>
  <c r="Y16" i="50"/>
  <c r="Z16" i="50"/>
  <c r="AA16" i="50"/>
  <c r="K50" i="50" s="1"/>
  <c r="AB16" i="50"/>
  <c r="L50" i="50" s="1"/>
  <c r="AC16" i="50"/>
  <c r="M50" i="50" s="1"/>
  <c r="AD16" i="50"/>
  <c r="N50" i="50" s="1"/>
  <c r="AE16" i="50"/>
  <c r="O50" i="50" s="1"/>
  <c r="AF16" i="50"/>
  <c r="P50" i="50" s="1"/>
  <c r="AG16" i="50"/>
  <c r="Q50" i="50" s="1"/>
  <c r="AH16" i="50"/>
  <c r="R50" i="50" s="1"/>
  <c r="AI16" i="50"/>
  <c r="S50" i="50" s="1"/>
  <c r="AJ16" i="50"/>
  <c r="T50" i="50" s="1"/>
  <c r="AK16" i="50"/>
  <c r="U50" i="50" s="1"/>
  <c r="AL16" i="50"/>
  <c r="V50" i="50" s="1"/>
  <c r="AM16" i="50"/>
  <c r="W50" i="50" s="1"/>
  <c r="AN16" i="50"/>
  <c r="X50" i="50" s="1"/>
  <c r="AO16" i="50"/>
  <c r="Y50" i="50" s="1"/>
  <c r="AP16" i="50"/>
  <c r="Z50" i="50" s="1"/>
  <c r="AQ16" i="50"/>
  <c r="AR16" i="50"/>
  <c r="AS16" i="50"/>
  <c r="AT16" i="50"/>
  <c r="AU16" i="50"/>
  <c r="K16" i="50"/>
  <c r="E16" i="71" s="1"/>
  <c r="D16" i="50"/>
  <c r="C16" i="50"/>
  <c r="B16" i="50"/>
  <c r="L8" i="50"/>
  <c r="F8" i="71" s="1"/>
  <c r="M8" i="50"/>
  <c r="G8" i="71" s="1"/>
  <c r="N8" i="50"/>
  <c r="H8" i="71" s="1"/>
  <c r="O8" i="50"/>
  <c r="P8" i="50"/>
  <c r="Q8" i="50"/>
  <c r="J8" i="71" s="1"/>
  <c r="R8" i="50"/>
  <c r="S8" i="50"/>
  <c r="T8" i="50"/>
  <c r="U8" i="50"/>
  <c r="V8" i="50"/>
  <c r="W8" i="50"/>
  <c r="X8" i="50"/>
  <c r="Y8" i="50"/>
  <c r="Z8" i="50"/>
  <c r="AA8" i="50"/>
  <c r="K42" i="50" s="1"/>
  <c r="AB8" i="50"/>
  <c r="L42" i="50" s="1"/>
  <c r="AC8" i="50"/>
  <c r="M42" i="50" s="1"/>
  <c r="AD8" i="50"/>
  <c r="N42" i="50" s="1"/>
  <c r="AE8" i="50"/>
  <c r="O42" i="50" s="1"/>
  <c r="AF8" i="50"/>
  <c r="P42" i="50" s="1"/>
  <c r="AG8" i="50"/>
  <c r="Q42" i="50" s="1"/>
  <c r="AH8" i="50"/>
  <c r="R42" i="50" s="1"/>
  <c r="AI8" i="50"/>
  <c r="S42" i="50" s="1"/>
  <c r="AJ8" i="50"/>
  <c r="T42" i="50" s="1"/>
  <c r="AK8" i="50"/>
  <c r="U42" i="50" s="1"/>
  <c r="AL8" i="50"/>
  <c r="V42" i="50" s="1"/>
  <c r="AM8" i="50"/>
  <c r="W42" i="50" s="1"/>
  <c r="AN8" i="50"/>
  <c r="X42" i="50" s="1"/>
  <c r="AO8" i="50"/>
  <c r="Y42" i="50" s="1"/>
  <c r="AP8" i="50"/>
  <c r="Z42" i="50" s="1"/>
  <c r="AQ8" i="50"/>
  <c r="AR8" i="50"/>
  <c r="AS8" i="50"/>
  <c r="AT8" i="50"/>
  <c r="AU8" i="50"/>
  <c r="K8" i="50"/>
  <c r="E8" i="71" s="1"/>
  <c r="D8" i="50"/>
  <c r="C8" i="50"/>
  <c r="B8" i="50"/>
  <c r="L7" i="50"/>
  <c r="F7" i="71" s="1"/>
  <c r="M7" i="50"/>
  <c r="G7" i="71" s="1"/>
  <c r="N7" i="50"/>
  <c r="H7" i="71" s="1"/>
  <c r="O7" i="50"/>
  <c r="P7" i="50"/>
  <c r="Q7" i="50"/>
  <c r="J7" i="71" s="1"/>
  <c r="R7" i="50"/>
  <c r="S7" i="50"/>
  <c r="T7" i="50"/>
  <c r="U7" i="50"/>
  <c r="V7" i="50"/>
  <c r="W7" i="50"/>
  <c r="X7" i="50"/>
  <c r="Y7" i="50"/>
  <c r="Z7" i="50"/>
  <c r="AA7" i="50"/>
  <c r="K41" i="50" s="1"/>
  <c r="AB7" i="50"/>
  <c r="L41" i="50" s="1"/>
  <c r="AC7" i="50"/>
  <c r="M41" i="50" s="1"/>
  <c r="AD7" i="50"/>
  <c r="N41" i="50" s="1"/>
  <c r="AE7" i="50"/>
  <c r="O41" i="50" s="1"/>
  <c r="AF7" i="50"/>
  <c r="P41" i="50" s="1"/>
  <c r="AG7" i="50"/>
  <c r="Q41" i="50" s="1"/>
  <c r="AH7" i="50"/>
  <c r="R41" i="50" s="1"/>
  <c r="AI7" i="50"/>
  <c r="S41" i="50" s="1"/>
  <c r="AJ7" i="50"/>
  <c r="T41" i="50" s="1"/>
  <c r="AK7" i="50"/>
  <c r="U41" i="50" s="1"/>
  <c r="AL7" i="50"/>
  <c r="V41" i="50" s="1"/>
  <c r="AM7" i="50"/>
  <c r="W41" i="50" s="1"/>
  <c r="AN7" i="50"/>
  <c r="X41" i="50" s="1"/>
  <c r="AO7" i="50"/>
  <c r="Y41" i="50" s="1"/>
  <c r="AP7" i="50"/>
  <c r="Z41" i="50" s="1"/>
  <c r="AQ7" i="50"/>
  <c r="AR7" i="50"/>
  <c r="AS7" i="50"/>
  <c r="AT7" i="50"/>
  <c r="AU7" i="50"/>
  <c r="K7" i="50"/>
  <c r="E7" i="71" s="1"/>
  <c r="D7" i="50"/>
  <c r="C7" i="50"/>
  <c r="B7" i="50"/>
  <c r="L6" i="50"/>
  <c r="F6" i="71" s="1"/>
  <c r="M6" i="50"/>
  <c r="G6" i="71" s="1"/>
  <c r="N6" i="50"/>
  <c r="H6" i="71" s="1"/>
  <c r="O6" i="50"/>
  <c r="P6" i="50"/>
  <c r="Q6" i="50"/>
  <c r="J6" i="71" s="1"/>
  <c r="R6" i="50"/>
  <c r="S6" i="50"/>
  <c r="T6" i="50"/>
  <c r="U6" i="50"/>
  <c r="V6" i="50"/>
  <c r="W6" i="50"/>
  <c r="X6" i="50"/>
  <c r="Y6" i="50"/>
  <c r="Z6" i="50"/>
  <c r="AA6" i="50"/>
  <c r="K40" i="50" s="1"/>
  <c r="AB6" i="50"/>
  <c r="L40" i="50" s="1"/>
  <c r="AC6" i="50"/>
  <c r="M40" i="50" s="1"/>
  <c r="AD6" i="50"/>
  <c r="N40" i="50" s="1"/>
  <c r="AE6" i="50"/>
  <c r="O40" i="50" s="1"/>
  <c r="AF6" i="50"/>
  <c r="P40" i="50" s="1"/>
  <c r="AG6" i="50"/>
  <c r="Q40" i="50" s="1"/>
  <c r="AH6" i="50"/>
  <c r="R40" i="50" s="1"/>
  <c r="AI6" i="50"/>
  <c r="S40" i="50" s="1"/>
  <c r="AJ6" i="50"/>
  <c r="T40" i="50" s="1"/>
  <c r="AK6" i="50"/>
  <c r="U40" i="50" s="1"/>
  <c r="AL6" i="50"/>
  <c r="V40" i="50" s="1"/>
  <c r="AM6" i="50"/>
  <c r="W40" i="50" s="1"/>
  <c r="AN6" i="50"/>
  <c r="X40" i="50" s="1"/>
  <c r="AO6" i="50"/>
  <c r="Y40" i="50" s="1"/>
  <c r="AP6" i="50"/>
  <c r="Z40" i="50" s="1"/>
  <c r="AQ6" i="50"/>
  <c r="AR6" i="50"/>
  <c r="AS6" i="50"/>
  <c r="AT6" i="50"/>
  <c r="AU6" i="50"/>
  <c r="K6" i="50"/>
  <c r="E6" i="71" s="1"/>
  <c r="D6" i="50"/>
  <c r="C6" i="50"/>
  <c r="B6" i="50"/>
  <c r="L5" i="50"/>
  <c r="M5" i="50"/>
  <c r="N5" i="50"/>
  <c r="O5" i="50"/>
  <c r="P5" i="50"/>
  <c r="Q5" i="50"/>
  <c r="J5" i="71" s="1"/>
  <c r="R5" i="50"/>
  <c r="S5" i="50"/>
  <c r="T5" i="50"/>
  <c r="U5" i="50"/>
  <c r="V5" i="50"/>
  <c r="W5" i="50"/>
  <c r="X5" i="50"/>
  <c r="Y5" i="50"/>
  <c r="Z5" i="50"/>
  <c r="AA5" i="50"/>
  <c r="K39" i="50" s="1"/>
  <c r="AB5" i="50"/>
  <c r="L39" i="50" s="1"/>
  <c r="AC5" i="50"/>
  <c r="M39" i="50" s="1"/>
  <c r="AD5" i="50"/>
  <c r="N39" i="50" s="1"/>
  <c r="AE5" i="50"/>
  <c r="O39" i="50" s="1"/>
  <c r="AF5" i="50"/>
  <c r="P39" i="50" s="1"/>
  <c r="AG5" i="50"/>
  <c r="Q39" i="50" s="1"/>
  <c r="AH5" i="50"/>
  <c r="R39" i="50" s="1"/>
  <c r="AI5" i="50"/>
  <c r="S39" i="50" s="1"/>
  <c r="AJ5" i="50"/>
  <c r="T39" i="50" s="1"/>
  <c r="AK5" i="50"/>
  <c r="U39" i="50" s="1"/>
  <c r="AL5" i="50"/>
  <c r="V39" i="50" s="1"/>
  <c r="AM5" i="50"/>
  <c r="W39" i="50" s="1"/>
  <c r="AN5" i="50"/>
  <c r="X39" i="50" s="1"/>
  <c r="AO5" i="50"/>
  <c r="Y39" i="50" s="1"/>
  <c r="AP5" i="50"/>
  <c r="Z39" i="50" s="1"/>
  <c r="AQ5" i="50"/>
  <c r="AR5" i="50"/>
  <c r="AS5" i="50"/>
  <c r="AT5" i="50"/>
  <c r="AU5" i="50"/>
  <c r="K5" i="50"/>
  <c r="D5" i="50"/>
  <c r="C5" i="50"/>
  <c r="B5" i="50"/>
  <c r="B5" i="39"/>
  <c r="B28" i="39"/>
  <c r="B26" i="39"/>
  <c r="B25" i="39"/>
  <c r="B24" i="39"/>
  <c r="B23" i="39"/>
  <c r="B22" i="39"/>
  <c r="B21" i="39"/>
  <c r="B20" i="39"/>
  <c r="H43" i="22"/>
  <c r="I43" i="22"/>
  <c r="J43" i="22"/>
  <c r="K43" i="22"/>
  <c r="L43" i="22"/>
  <c r="M43" i="22"/>
  <c r="N43" i="22"/>
  <c r="I92" i="22"/>
  <c r="L20" i="22"/>
  <c r="K20" i="22"/>
  <c r="N6" i="22"/>
  <c r="M6" i="22"/>
  <c r="L6" i="22"/>
  <c r="K6" i="22"/>
  <c r="E8" i="148"/>
  <c r="AV7" i="156"/>
  <c r="D7" i="156"/>
  <c r="D55" i="50" l="1"/>
  <c r="D22" i="71"/>
  <c r="B40" i="50"/>
  <c r="B6" i="71"/>
  <c r="D54" i="50"/>
  <c r="D20" i="71"/>
  <c r="C40" i="50"/>
  <c r="C6" i="71"/>
  <c r="D40" i="50"/>
  <c r="D6" i="71"/>
  <c r="D50" i="50"/>
  <c r="D16" i="71"/>
  <c r="B55" i="50"/>
  <c r="B22" i="71"/>
  <c r="B61" i="50"/>
  <c r="B28" i="71"/>
  <c r="C55" i="50"/>
  <c r="C22" i="71"/>
  <c r="C61" i="50"/>
  <c r="C28" i="71"/>
  <c r="C41" i="50"/>
  <c r="C7" i="71"/>
  <c r="B52" i="50"/>
  <c r="B18" i="71"/>
  <c r="B56" i="50"/>
  <c r="B23" i="71"/>
  <c r="B59" i="50"/>
  <c r="B26" i="71"/>
  <c r="B62" i="50"/>
  <c r="B29" i="71"/>
  <c r="C52" i="50"/>
  <c r="C18" i="71"/>
  <c r="C56" i="50"/>
  <c r="C23" i="71"/>
  <c r="C59" i="50"/>
  <c r="C26" i="71"/>
  <c r="C62" i="50"/>
  <c r="C29" i="71"/>
  <c r="B42" i="50"/>
  <c r="B8" i="71"/>
  <c r="B53" i="50"/>
  <c r="B19" i="71"/>
  <c r="D56" i="50"/>
  <c r="D23" i="71"/>
  <c r="D59" i="50"/>
  <c r="D26" i="71"/>
  <c r="D62" i="50"/>
  <c r="D29" i="71"/>
  <c r="D42" i="50"/>
  <c r="D8" i="71"/>
  <c r="B54" i="50"/>
  <c r="B20" i="71"/>
  <c r="B63" i="50"/>
  <c r="B30" i="71"/>
  <c r="D61" i="50"/>
  <c r="D28" i="71"/>
  <c r="D41" i="50"/>
  <c r="D7" i="71"/>
  <c r="C42" i="50"/>
  <c r="C8" i="71"/>
  <c r="C53" i="50"/>
  <c r="C19" i="71"/>
  <c r="C54" i="50"/>
  <c r="C20" i="71"/>
  <c r="C63" i="50"/>
  <c r="C30" i="71"/>
  <c r="D60" i="50"/>
  <c r="D27" i="71"/>
  <c r="D63" i="50"/>
  <c r="D30" i="71"/>
  <c r="B41" i="50"/>
  <c r="B7" i="71"/>
  <c r="B50" i="50"/>
  <c r="B16" i="71"/>
  <c r="C50" i="50"/>
  <c r="C16" i="71"/>
  <c r="P30" i="216"/>
  <c r="AB4" i="216"/>
  <c r="AV29" i="50"/>
  <c r="L29" i="71" s="1"/>
  <c r="AV28" i="50"/>
  <c r="L28" i="71" s="1"/>
  <c r="D10" i="148"/>
  <c r="C8" i="148"/>
  <c r="D9" i="148" s="1"/>
  <c r="D8" i="148"/>
  <c r="D6" i="213"/>
  <c r="D7" i="213"/>
  <c r="D8" i="213"/>
  <c r="D9" i="213"/>
  <c r="D10" i="213"/>
  <c r="D11" i="213"/>
  <c r="D12" i="213"/>
  <c r="D13" i="213"/>
  <c r="D14" i="213"/>
  <c r="D15" i="213"/>
  <c r="D16" i="213"/>
  <c r="D5" i="213"/>
  <c r="Q30" i="216" l="1"/>
  <c r="AC4" i="216"/>
  <c r="A53" i="213"/>
  <c r="A52" i="213"/>
  <c r="A51" i="213"/>
  <c r="A50" i="213"/>
  <c r="U49" i="213"/>
  <c r="T49" i="213"/>
  <c r="S49" i="213"/>
  <c r="R49" i="213"/>
  <c r="Q49" i="213"/>
  <c r="P49" i="213"/>
  <c r="O49" i="213"/>
  <c r="N49" i="213"/>
  <c r="M49" i="213"/>
  <c r="L49" i="213"/>
  <c r="K49" i="213"/>
  <c r="D49" i="213"/>
  <c r="C49" i="213"/>
  <c r="B49" i="213"/>
  <c r="A49" i="213"/>
  <c r="U48" i="213"/>
  <c r="T48" i="213"/>
  <c r="S48" i="213"/>
  <c r="R48" i="213"/>
  <c r="Q48" i="213"/>
  <c r="P48" i="213"/>
  <c r="O48" i="213"/>
  <c r="N48" i="213"/>
  <c r="M48" i="213"/>
  <c r="L48" i="213"/>
  <c r="K48" i="213"/>
  <c r="D48" i="213"/>
  <c r="C48" i="213"/>
  <c r="B48" i="213"/>
  <c r="A48" i="213"/>
  <c r="U47" i="213"/>
  <c r="T47" i="213"/>
  <c r="S47" i="213"/>
  <c r="R47" i="213"/>
  <c r="Q47" i="213"/>
  <c r="P47" i="213"/>
  <c r="O47" i="213"/>
  <c r="N47" i="213"/>
  <c r="M47" i="213"/>
  <c r="L47" i="213"/>
  <c r="K47" i="213"/>
  <c r="D47" i="213"/>
  <c r="C47" i="213"/>
  <c r="B47" i="213"/>
  <c r="A47" i="213"/>
  <c r="U46" i="213"/>
  <c r="T46" i="213"/>
  <c r="S46" i="213"/>
  <c r="R46" i="213"/>
  <c r="Q46" i="213"/>
  <c r="P46" i="213"/>
  <c r="O46" i="213"/>
  <c r="N46" i="213"/>
  <c r="M46" i="213"/>
  <c r="L46" i="213"/>
  <c r="K46" i="213"/>
  <c r="D46" i="213"/>
  <c r="C46" i="213"/>
  <c r="B46" i="213"/>
  <c r="A46" i="213"/>
  <c r="U45" i="213"/>
  <c r="T45" i="213"/>
  <c r="S45" i="213"/>
  <c r="R45" i="213"/>
  <c r="Q45" i="213"/>
  <c r="P45" i="213"/>
  <c r="O45" i="213"/>
  <c r="N45" i="213"/>
  <c r="M45" i="213"/>
  <c r="L45" i="213"/>
  <c r="K45" i="213"/>
  <c r="D45" i="213"/>
  <c r="C45" i="213"/>
  <c r="B45" i="213"/>
  <c r="A45" i="213"/>
  <c r="U44" i="213"/>
  <c r="T44" i="213"/>
  <c r="S44" i="213"/>
  <c r="R44" i="213"/>
  <c r="Q44" i="213"/>
  <c r="P44" i="213"/>
  <c r="O44" i="213"/>
  <c r="N44" i="213"/>
  <c r="M44" i="213"/>
  <c r="L44" i="213"/>
  <c r="K44" i="213"/>
  <c r="D44" i="213"/>
  <c r="C44" i="213"/>
  <c r="B44" i="213"/>
  <c r="A44" i="213"/>
  <c r="U43" i="213"/>
  <c r="T43" i="213"/>
  <c r="S43" i="213"/>
  <c r="R43" i="213"/>
  <c r="Q43" i="213"/>
  <c r="P43" i="213"/>
  <c r="O43" i="213"/>
  <c r="N43" i="213"/>
  <c r="M43" i="213"/>
  <c r="L43" i="213"/>
  <c r="K43" i="213"/>
  <c r="D43" i="213"/>
  <c r="C43" i="213"/>
  <c r="B43" i="213"/>
  <c r="A43" i="213"/>
  <c r="U42" i="213"/>
  <c r="T42" i="213"/>
  <c r="S42" i="213"/>
  <c r="R42" i="213"/>
  <c r="Q42" i="213"/>
  <c r="P42" i="213"/>
  <c r="O42" i="213"/>
  <c r="N42" i="213"/>
  <c r="M42" i="213"/>
  <c r="L42" i="213"/>
  <c r="K42" i="213"/>
  <c r="D42" i="213"/>
  <c r="C42" i="213"/>
  <c r="B42" i="213"/>
  <c r="A42" i="213"/>
  <c r="U41" i="213"/>
  <c r="T41" i="213"/>
  <c r="S41" i="213"/>
  <c r="R41" i="213"/>
  <c r="Q41" i="213"/>
  <c r="P41" i="213"/>
  <c r="O41" i="213"/>
  <c r="N41" i="213"/>
  <c r="M41" i="213"/>
  <c r="L41" i="213"/>
  <c r="K41" i="213"/>
  <c r="D41" i="213"/>
  <c r="C41" i="213"/>
  <c r="B41" i="213"/>
  <c r="A41" i="213"/>
  <c r="U40" i="213"/>
  <c r="T40" i="213"/>
  <c r="S40" i="213"/>
  <c r="R40" i="213"/>
  <c r="Q40" i="213"/>
  <c r="P40" i="213"/>
  <c r="O40" i="213"/>
  <c r="N40" i="213"/>
  <c r="M40" i="213"/>
  <c r="L40" i="213"/>
  <c r="K40" i="213"/>
  <c r="D40" i="213"/>
  <c r="C40" i="213"/>
  <c r="B40" i="213"/>
  <c r="A40" i="213"/>
  <c r="U39" i="213"/>
  <c r="T39" i="213"/>
  <c r="S39" i="213"/>
  <c r="R39" i="213"/>
  <c r="Q39" i="213"/>
  <c r="P39" i="213"/>
  <c r="O39" i="213"/>
  <c r="N39" i="213"/>
  <c r="M39" i="213"/>
  <c r="L39" i="213"/>
  <c r="K39" i="213"/>
  <c r="D39" i="213"/>
  <c r="C39" i="213"/>
  <c r="B39" i="213"/>
  <c r="A39" i="213"/>
  <c r="U38" i="213"/>
  <c r="T38" i="213"/>
  <c r="S38" i="213"/>
  <c r="R38" i="213"/>
  <c r="Q38" i="213"/>
  <c r="P38" i="213"/>
  <c r="O38" i="213"/>
  <c r="N38" i="213"/>
  <c r="M38" i="213"/>
  <c r="L38" i="213"/>
  <c r="K38" i="213"/>
  <c r="D38" i="213"/>
  <c r="C38" i="213"/>
  <c r="B38" i="213"/>
  <c r="A38" i="213"/>
  <c r="U37" i="213"/>
  <c r="T37" i="213"/>
  <c r="S37" i="213"/>
  <c r="R37" i="213"/>
  <c r="Q37" i="213"/>
  <c r="P37" i="213"/>
  <c r="O37" i="213"/>
  <c r="N37" i="213"/>
  <c r="M37" i="213"/>
  <c r="L37" i="213"/>
  <c r="K37" i="213"/>
  <c r="D37" i="213"/>
  <c r="C37" i="213"/>
  <c r="B37" i="213"/>
  <c r="A37" i="213"/>
  <c r="U36" i="213"/>
  <c r="T36" i="213"/>
  <c r="S36" i="213"/>
  <c r="R36" i="213"/>
  <c r="Q36" i="213"/>
  <c r="P36" i="213"/>
  <c r="O36" i="213"/>
  <c r="N36" i="213"/>
  <c r="M36" i="213"/>
  <c r="L36" i="213"/>
  <c r="K36" i="213"/>
  <c r="D36" i="213"/>
  <c r="C36" i="213"/>
  <c r="B36" i="213"/>
  <c r="A36" i="213"/>
  <c r="U35" i="213"/>
  <c r="T35" i="213"/>
  <c r="S35" i="213"/>
  <c r="R35" i="213"/>
  <c r="Q35" i="213"/>
  <c r="P35" i="213"/>
  <c r="O35" i="213"/>
  <c r="N35" i="213"/>
  <c r="M35" i="213"/>
  <c r="L35" i="213"/>
  <c r="K35" i="213"/>
  <c r="D35" i="213"/>
  <c r="C35" i="213"/>
  <c r="B35" i="213"/>
  <c r="A35" i="213"/>
  <c r="U34" i="213"/>
  <c r="T34" i="213"/>
  <c r="S34" i="213"/>
  <c r="R34" i="213"/>
  <c r="Q34" i="213"/>
  <c r="P34" i="213"/>
  <c r="O34" i="213"/>
  <c r="N34" i="213"/>
  <c r="M34" i="213"/>
  <c r="L34" i="213"/>
  <c r="K34" i="213"/>
  <c r="D34" i="213"/>
  <c r="C34" i="213"/>
  <c r="B34" i="213"/>
  <c r="A34" i="213"/>
  <c r="U33" i="213"/>
  <c r="T33" i="213"/>
  <c r="S33" i="213"/>
  <c r="R33" i="213"/>
  <c r="Q33" i="213"/>
  <c r="P33" i="213"/>
  <c r="O33" i="213"/>
  <c r="N33" i="213"/>
  <c r="M33" i="213"/>
  <c r="L33" i="213"/>
  <c r="K33" i="213"/>
  <c r="D33" i="213"/>
  <c r="C33" i="213"/>
  <c r="B33" i="213"/>
  <c r="A33" i="213"/>
  <c r="U32" i="213"/>
  <c r="T32" i="213"/>
  <c r="S32" i="213"/>
  <c r="R32" i="213"/>
  <c r="Q32" i="213"/>
  <c r="P32" i="213"/>
  <c r="O32" i="213"/>
  <c r="N32" i="213"/>
  <c r="M32" i="213"/>
  <c r="L32" i="213"/>
  <c r="K32" i="213"/>
  <c r="D32" i="213"/>
  <c r="C32" i="213"/>
  <c r="B32" i="213"/>
  <c r="A32" i="213"/>
  <c r="U31" i="213"/>
  <c r="T31" i="213"/>
  <c r="S31" i="213"/>
  <c r="R31" i="213"/>
  <c r="Q31" i="213"/>
  <c r="P31" i="213"/>
  <c r="O31" i="213"/>
  <c r="N31" i="213"/>
  <c r="M31" i="213"/>
  <c r="L31" i="213"/>
  <c r="K31" i="213"/>
  <c r="D31" i="213"/>
  <c r="C31" i="213"/>
  <c r="B31" i="213"/>
  <c r="A31" i="213"/>
  <c r="U30" i="213"/>
  <c r="T30" i="213"/>
  <c r="S30" i="213"/>
  <c r="R30" i="213"/>
  <c r="Q30" i="213"/>
  <c r="P30" i="213"/>
  <c r="O30" i="213"/>
  <c r="N30" i="213"/>
  <c r="M30" i="213"/>
  <c r="L30" i="213"/>
  <c r="K30" i="213"/>
  <c r="D30" i="213"/>
  <c r="C30" i="213"/>
  <c r="B30" i="213"/>
  <c r="A30" i="213"/>
  <c r="U29" i="213"/>
  <c r="T29" i="213"/>
  <c r="S29" i="213"/>
  <c r="R29" i="213"/>
  <c r="Q29" i="213"/>
  <c r="P29" i="213"/>
  <c r="O29" i="213"/>
  <c r="N29" i="213"/>
  <c r="M29" i="213"/>
  <c r="L29" i="213"/>
  <c r="K29" i="213"/>
  <c r="D29" i="213"/>
  <c r="C29" i="213"/>
  <c r="B29" i="213"/>
  <c r="A29" i="213"/>
  <c r="U28" i="213"/>
  <c r="T28" i="213"/>
  <c r="S28" i="213"/>
  <c r="R28" i="213"/>
  <c r="Q28" i="213"/>
  <c r="P28" i="213"/>
  <c r="O28" i="213"/>
  <c r="N28" i="213"/>
  <c r="M28" i="213"/>
  <c r="L28" i="213"/>
  <c r="K28" i="213"/>
  <c r="D28" i="213"/>
  <c r="C28" i="213"/>
  <c r="B28" i="213"/>
  <c r="A28" i="213"/>
  <c r="U27" i="213"/>
  <c r="T27" i="213"/>
  <c r="S27" i="213"/>
  <c r="R27" i="213"/>
  <c r="Q27" i="213"/>
  <c r="P27" i="213"/>
  <c r="O27" i="213"/>
  <c r="N27" i="213"/>
  <c r="M27" i="213"/>
  <c r="L27" i="213"/>
  <c r="K27" i="213"/>
  <c r="D27" i="213"/>
  <c r="C27" i="213"/>
  <c r="B27" i="213"/>
  <c r="A27" i="213"/>
  <c r="U26" i="213"/>
  <c r="T26" i="213"/>
  <c r="S26" i="213"/>
  <c r="R26" i="213"/>
  <c r="Q26" i="213"/>
  <c r="P26" i="213"/>
  <c r="O26" i="213"/>
  <c r="N26" i="213"/>
  <c r="M26" i="213"/>
  <c r="L26" i="213"/>
  <c r="K26" i="213"/>
  <c r="D26" i="213"/>
  <c r="C26" i="213"/>
  <c r="B26" i="213"/>
  <c r="A26" i="213"/>
  <c r="U25" i="213"/>
  <c r="T25" i="213"/>
  <c r="S25" i="213"/>
  <c r="R25" i="213"/>
  <c r="Q25" i="213"/>
  <c r="P25" i="213"/>
  <c r="O25" i="213"/>
  <c r="N25" i="213"/>
  <c r="M25" i="213"/>
  <c r="L25" i="213"/>
  <c r="K25" i="213"/>
  <c r="D25" i="213"/>
  <c r="C25" i="213"/>
  <c r="B25" i="213"/>
  <c r="A25" i="213"/>
  <c r="U24" i="213"/>
  <c r="T24" i="213"/>
  <c r="S24" i="213"/>
  <c r="R24" i="213"/>
  <c r="Q24" i="213"/>
  <c r="P24" i="213"/>
  <c r="O24" i="213"/>
  <c r="N24" i="213"/>
  <c r="M24" i="213"/>
  <c r="L24" i="213"/>
  <c r="K24" i="213"/>
  <c r="D24" i="213"/>
  <c r="C24" i="213"/>
  <c r="B24" i="213"/>
  <c r="A24" i="213"/>
  <c r="K22" i="213"/>
  <c r="D22" i="213"/>
  <c r="C22" i="213"/>
  <c r="B22" i="213"/>
  <c r="A22" i="213"/>
  <c r="B20" i="213"/>
  <c r="B53" i="213" s="1"/>
  <c r="AU17" i="213"/>
  <c r="AT17" i="213"/>
  <c r="AS17" i="213"/>
  <c r="AT18" i="213" s="1"/>
  <c r="AR17" i="213"/>
  <c r="AQ17" i="213"/>
  <c r="AP17" i="213"/>
  <c r="AQ18" i="213" s="1"/>
  <c r="AO17" i="213"/>
  <c r="AN17" i="213"/>
  <c r="AM17" i="213"/>
  <c r="AN18" i="213" s="1"/>
  <c r="AL17" i="213"/>
  <c r="AK17" i="213"/>
  <c r="AJ17" i="213"/>
  <c r="AI17" i="213"/>
  <c r="AJ18" i="213" s="1"/>
  <c r="AH17" i="213"/>
  <c r="AG17" i="213"/>
  <c r="AF17" i="213"/>
  <c r="U50" i="213" s="1"/>
  <c r="AE17" i="213"/>
  <c r="T50" i="213" s="1"/>
  <c r="AD17" i="213"/>
  <c r="S50" i="213" s="1"/>
  <c r="AC17" i="213"/>
  <c r="R50" i="213" s="1"/>
  <c r="AB17" i="213"/>
  <c r="Q50" i="213" s="1"/>
  <c r="AA17" i="213"/>
  <c r="P50" i="213" s="1"/>
  <c r="Z17" i="213"/>
  <c r="Y17" i="213"/>
  <c r="X17" i="213"/>
  <c r="M50" i="213" s="1"/>
  <c r="W17" i="213"/>
  <c r="V17" i="213"/>
  <c r="K50" i="213" s="1"/>
  <c r="U17" i="213"/>
  <c r="V18" i="213" s="1"/>
  <c r="K51" i="213" s="1"/>
  <c r="T17" i="213"/>
  <c r="S17" i="213"/>
  <c r="R17" i="213"/>
  <c r="Q17" i="213"/>
  <c r="P17" i="213"/>
  <c r="O17" i="213"/>
  <c r="P18" i="213" s="1"/>
  <c r="N17" i="213"/>
  <c r="M17" i="213"/>
  <c r="L17" i="213"/>
  <c r="K17" i="213"/>
  <c r="C17" i="213"/>
  <c r="C50" i="213" s="1"/>
  <c r="AV16" i="213"/>
  <c r="AV15" i="213"/>
  <c r="AV14" i="213"/>
  <c r="AV13" i="213"/>
  <c r="AV12" i="213"/>
  <c r="AV11" i="213"/>
  <c r="AV10" i="213"/>
  <c r="AV9" i="213"/>
  <c r="AV8" i="213"/>
  <c r="AV7" i="213"/>
  <c r="AV6" i="213"/>
  <c r="AV5" i="213"/>
  <c r="F4" i="213"/>
  <c r="G4" i="213" s="1"/>
  <c r="H4" i="213" s="1"/>
  <c r="I4" i="213" s="1"/>
  <c r="J4" i="213" s="1"/>
  <c r="K4" i="213" s="1"/>
  <c r="L4" i="213" s="1"/>
  <c r="M4" i="213" s="1"/>
  <c r="N4" i="213" s="1"/>
  <c r="O4" i="213" s="1"/>
  <c r="P4" i="213" s="1"/>
  <c r="Q4" i="213" s="1"/>
  <c r="R4" i="213" s="1"/>
  <c r="S4" i="213" s="1"/>
  <c r="T4" i="213" s="1"/>
  <c r="U4" i="213" s="1"/>
  <c r="V4" i="213" s="1"/>
  <c r="G4" i="184"/>
  <c r="H4" i="184" s="1"/>
  <c r="I4" i="184" s="1"/>
  <c r="J4" i="184" s="1"/>
  <c r="AJ7" i="184"/>
  <c r="AI7" i="184"/>
  <c r="AH7" i="184"/>
  <c r="AG7" i="184"/>
  <c r="AF7" i="184"/>
  <c r="AE7" i="184"/>
  <c r="AD7" i="184"/>
  <c r="AC7" i="184"/>
  <c r="AB7" i="184"/>
  <c r="AA7" i="184"/>
  <c r="Z7" i="184"/>
  <c r="AD6" i="184"/>
  <c r="AD8" i="184" s="1"/>
  <c r="AJ5" i="184"/>
  <c r="AI5" i="184"/>
  <c r="AH5" i="184"/>
  <c r="AG5" i="184"/>
  <c r="AF5" i="184"/>
  <c r="AE5" i="184"/>
  <c r="AD5" i="184"/>
  <c r="AC5" i="184"/>
  <c r="AB5" i="184"/>
  <c r="AA5" i="184"/>
  <c r="Z5" i="184"/>
  <c r="F4" i="184"/>
  <c r="D6" i="156"/>
  <c r="D8" i="156"/>
  <c r="D9" i="156"/>
  <c r="D10" i="156"/>
  <c r="D5" i="156"/>
  <c r="M11" i="156"/>
  <c r="N11" i="156"/>
  <c r="O12" i="156" s="1"/>
  <c r="O11" i="156"/>
  <c r="P11" i="156"/>
  <c r="Q11" i="156"/>
  <c r="R11" i="156"/>
  <c r="S11" i="156"/>
  <c r="T11" i="156"/>
  <c r="U11" i="156"/>
  <c r="U12" i="156" s="1"/>
  <c r="V11" i="156"/>
  <c r="W11" i="156"/>
  <c r="X11" i="156"/>
  <c r="Y11" i="156"/>
  <c r="Z11" i="156"/>
  <c r="AA11" i="156"/>
  <c r="AA6" i="184" s="1"/>
  <c r="AA8" i="184" s="1"/>
  <c r="AB11" i="156"/>
  <c r="AB6" i="184" s="1"/>
  <c r="AB8" i="184" s="1"/>
  <c r="AC11" i="156"/>
  <c r="AD11" i="156"/>
  <c r="AE11" i="156"/>
  <c r="AF11" i="156"/>
  <c r="AF6" i="184" s="1"/>
  <c r="AF8" i="184" s="1"/>
  <c r="AG11" i="156"/>
  <c r="AG12" i="156" s="1"/>
  <c r="AH11" i="156"/>
  <c r="AH6" i="184" s="1"/>
  <c r="AH8" i="184" s="1"/>
  <c r="AI11" i="156"/>
  <c r="AI6" i="184" s="1"/>
  <c r="AI8" i="184" s="1"/>
  <c r="AJ11" i="156"/>
  <c r="AK11" i="156"/>
  <c r="AL11" i="156"/>
  <c r="AM11" i="156"/>
  <c r="AN11" i="156"/>
  <c r="AO11" i="156"/>
  <c r="AP11" i="156"/>
  <c r="AQ11" i="156"/>
  <c r="AR11" i="156"/>
  <c r="AS11" i="156"/>
  <c r="AT11" i="156"/>
  <c r="AT12" i="156" s="1"/>
  <c r="AU11" i="156"/>
  <c r="F4" i="156"/>
  <c r="G4" i="156" s="1"/>
  <c r="H4" i="156" s="1"/>
  <c r="I4" i="156" s="1"/>
  <c r="J4" i="156" s="1"/>
  <c r="K4" i="156" s="1"/>
  <c r="L4" i="156" s="1"/>
  <c r="M4" i="156" s="1"/>
  <c r="N4" i="156" s="1"/>
  <c r="D6" i="155"/>
  <c r="D7" i="155"/>
  <c r="D8" i="155"/>
  <c r="D9" i="155"/>
  <c r="D10" i="155"/>
  <c r="D11" i="155"/>
  <c r="D12" i="155"/>
  <c r="D13" i="155"/>
  <c r="D14" i="155"/>
  <c r="D5" i="155"/>
  <c r="M15" i="155"/>
  <c r="N15" i="155"/>
  <c r="O15" i="155"/>
  <c r="P15" i="155"/>
  <c r="Q15" i="155"/>
  <c r="R15" i="155"/>
  <c r="S15" i="155"/>
  <c r="T16" i="155" s="1"/>
  <c r="T15" i="155"/>
  <c r="U16" i="155" s="1"/>
  <c r="U15" i="155"/>
  <c r="V15" i="155"/>
  <c r="W15" i="155"/>
  <c r="X15" i="155"/>
  <c r="Y15" i="155"/>
  <c r="Z15" i="155"/>
  <c r="AA15" i="155"/>
  <c r="AB15" i="155"/>
  <c r="AB16" i="155" s="1"/>
  <c r="AC15" i="155"/>
  <c r="AD15" i="155"/>
  <c r="AE15" i="155"/>
  <c r="AF16" i="155" s="1"/>
  <c r="AF15" i="155"/>
  <c r="AG15" i="155"/>
  <c r="AG16" i="155" s="1"/>
  <c r="AH15" i="155"/>
  <c r="AI15" i="155"/>
  <c r="AI16" i="155" s="1"/>
  <c r="AJ15" i="155"/>
  <c r="AJ16" i="155" s="1"/>
  <c r="AK15" i="155"/>
  <c r="AL15" i="155"/>
  <c r="AM15" i="155"/>
  <c r="AN15" i="155"/>
  <c r="AO15" i="155"/>
  <c r="AP15" i="155"/>
  <c r="AQ15" i="155"/>
  <c r="AR15" i="155"/>
  <c r="AS15" i="155"/>
  <c r="AT15" i="155"/>
  <c r="AU15" i="155"/>
  <c r="N16" i="155"/>
  <c r="Z16" i="155"/>
  <c r="AL16" i="155"/>
  <c r="AQ16" i="155"/>
  <c r="AR16" i="155"/>
  <c r="AS16" i="155"/>
  <c r="Y4" i="155"/>
  <c r="Z4" i="155" s="1"/>
  <c r="AA4" i="155" s="1"/>
  <c r="AB4" i="155" s="1"/>
  <c r="AC4" i="155" s="1"/>
  <c r="AD4" i="155" s="1"/>
  <c r="AE4" i="155" s="1"/>
  <c r="AF4" i="155" s="1"/>
  <c r="AG4" i="155" s="1"/>
  <c r="AH4" i="155" s="1"/>
  <c r="AI4" i="155" s="1"/>
  <c r="AJ4" i="155" s="1"/>
  <c r="AK4" i="155" s="1"/>
  <c r="AL4" i="155" s="1"/>
  <c r="AM4" i="155" s="1"/>
  <c r="AN4" i="155" s="1"/>
  <c r="AO4" i="155" s="1"/>
  <c r="AP4" i="155" s="1"/>
  <c r="AQ4" i="155" s="1"/>
  <c r="AR4" i="155" s="1"/>
  <c r="AS4" i="155" s="1"/>
  <c r="AT4" i="155" s="1"/>
  <c r="AU4" i="155" s="1"/>
  <c r="G4" i="155"/>
  <c r="H4" i="155" s="1"/>
  <c r="I4" i="155" s="1"/>
  <c r="J4" i="155" s="1"/>
  <c r="K4" i="155" s="1"/>
  <c r="L4" i="155" s="1"/>
  <c r="M4" i="155" s="1"/>
  <c r="N4" i="155" s="1"/>
  <c r="F4" i="155"/>
  <c r="R30" i="216" l="1"/>
  <c r="AD4" i="216"/>
  <c r="AS12" i="156"/>
  <c r="AF12" i="156"/>
  <c r="AG6" i="184"/>
  <c r="AG8" i="184" s="1"/>
  <c r="V12" i="156"/>
  <c r="AH12" i="156"/>
  <c r="X12" i="156"/>
  <c r="AI9" i="184"/>
  <c r="AG9" i="184"/>
  <c r="AH9" i="184"/>
  <c r="Y12" i="156"/>
  <c r="AL12" i="156"/>
  <c r="Z12" i="156"/>
  <c r="N12" i="156"/>
  <c r="AE6" i="184"/>
  <c r="AE8" i="184" s="1"/>
  <c r="AF9" i="184" s="1"/>
  <c r="AJ6" i="184"/>
  <c r="AJ8" i="184" s="1"/>
  <c r="Z6" i="184"/>
  <c r="Z8" i="184" s="1"/>
  <c r="AA9" i="184" s="1"/>
  <c r="AM12" i="156"/>
  <c r="AP12" i="156"/>
  <c r="R12" i="156"/>
  <c r="AK12" i="156"/>
  <c r="AN12" i="156"/>
  <c r="AB12" i="156"/>
  <c r="P12" i="156"/>
  <c r="AC6" i="184"/>
  <c r="AC8" i="184" s="1"/>
  <c r="AD9" i="184" s="1"/>
  <c r="X18" i="213"/>
  <c r="M51" i="213" s="1"/>
  <c r="M18" i="213"/>
  <c r="AK18" i="213"/>
  <c r="Q18" i="213"/>
  <c r="AO18" i="213"/>
  <c r="S18" i="213"/>
  <c r="T18" i="213"/>
  <c r="AR18" i="213"/>
  <c r="AH18" i="213"/>
  <c r="AI18" i="213"/>
  <c r="AU18" i="213"/>
  <c r="AL19" i="213"/>
  <c r="Y18" i="213"/>
  <c r="N51" i="213" s="1"/>
  <c r="AB18" i="213"/>
  <c r="Q51" i="213" s="1"/>
  <c r="AV17" i="213"/>
  <c r="U18" i="213"/>
  <c r="AS18" i="213"/>
  <c r="O19" i="213"/>
  <c r="AA19" i="213"/>
  <c r="P52" i="213" s="1"/>
  <c r="AM19" i="213"/>
  <c r="N18" i="213"/>
  <c r="Z18" i="213"/>
  <c r="O51" i="213" s="1"/>
  <c r="AL18" i="213"/>
  <c r="L50" i="213"/>
  <c r="O18" i="213"/>
  <c r="AA18" i="213"/>
  <c r="P51" i="213" s="1"/>
  <c r="AM18" i="213"/>
  <c r="W4" i="213"/>
  <c r="K23" i="213"/>
  <c r="AC18" i="213"/>
  <c r="R51" i="213" s="1"/>
  <c r="AN19" i="213"/>
  <c r="R18" i="213"/>
  <c r="AD18" i="213"/>
  <c r="S51" i="213" s="1"/>
  <c r="AP18" i="213"/>
  <c r="Q19" i="213"/>
  <c r="AC19" i="213"/>
  <c r="R52" i="213" s="1"/>
  <c r="AO19" i="213"/>
  <c r="N50" i="213"/>
  <c r="P19" i="213"/>
  <c r="AE18" i="213"/>
  <c r="T51" i="213" s="1"/>
  <c r="R19" i="213"/>
  <c r="AD19" i="213"/>
  <c r="S52" i="213" s="1"/>
  <c r="AP19" i="213"/>
  <c r="O50" i="213"/>
  <c r="AB19" i="213"/>
  <c r="Q52" i="213" s="1"/>
  <c r="AF18" i="213"/>
  <c r="U51" i="213" s="1"/>
  <c r="S19" i="213"/>
  <c r="AE19" i="213"/>
  <c r="T52" i="213" s="1"/>
  <c r="AQ19" i="213"/>
  <c r="D17" i="213"/>
  <c r="D50" i="213" s="1"/>
  <c r="AG18" i="213"/>
  <c r="T19" i="213"/>
  <c r="AF19" i="213"/>
  <c r="U52" i="213" s="1"/>
  <c r="AR19" i="213"/>
  <c r="AG19" i="213"/>
  <c r="W18" i="213"/>
  <c r="L51" i="213" s="1"/>
  <c r="V19" i="213"/>
  <c r="K52" i="213" s="1"/>
  <c r="AH19" i="213"/>
  <c r="AT19" i="213"/>
  <c r="U19" i="213"/>
  <c r="AS19" i="213"/>
  <c r="L18" i="213"/>
  <c r="K19" i="213"/>
  <c r="W19" i="213"/>
  <c r="L52" i="213" s="1"/>
  <c r="AI19" i="213"/>
  <c r="AU19" i="213"/>
  <c r="L19" i="213"/>
  <c r="AJ19" i="213"/>
  <c r="M19" i="213"/>
  <c r="Y19" i="213"/>
  <c r="N52" i="213" s="1"/>
  <c r="AK19" i="213"/>
  <c r="X19" i="213"/>
  <c r="M52" i="213" s="1"/>
  <c r="N19" i="213"/>
  <c r="Z19" i="213"/>
  <c r="O52" i="213" s="1"/>
  <c r="AJ9" i="184"/>
  <c r="AB9" i="184"/>
  <c r="AR12" i="156"/>
  <c r="AJ12" i="156"/>
  <c r="AU12" i="156"/>
  <c r="AI12" i="156"/>
  <c r="W12" i="156"/>
  <c r="T12" i="156"/>
  <c r="AE12" i="156"/>
  <c r="AD12" i="156"/>
  <c r="AO12" i="156"/>
  <c r="AC12" i="156"/>
  <c r="Q12" i="156"/>
  <c r="S12" i="156"/>
  <c r="AQ12" i="156"/>
  <c r="AA12" i="156"/>
  <c r="O4" i="156"/>
  <c r="P4" i="156" s="1"/>
  <c r="Q4" i="156" s="1"/>
  <c r="R4" i="156" s="1"/>
  <c r="S4" i="156" s="1"/>
  <c r="T4" i="156" s="1"/>
  <c r="U4" i="156" s="1"/>
  <c r="V4" i="156" s="1"/>
  <c r="W4" i="156" s="1"/>
  <c r="X4" i="156" s="1"/>
  <c r="Y4" i="156" s="1"/>
  <c r="Z4" i="156" s="1"/>
  <c r="AA4" i="156" s="1"/>
  <c r="AB4" i="156" s="1"/>
  <c r="AC4" i="156" s="1"/>
  <c r="AD4" i="156" s="1"/>
  <c r="AE4" i="156" s="1"/>
  <c r="AF4" i="156" s="1"/>
  <c r="AG4" i="156" s="1"/>
  <c r="AH4" i="156" s="1"/>
  <c r="AI4" i="156" s="1"/>
  <c r="AJ4" i="156" s="1"/>
  <c r="AK4" i="156" s="1"/>
  <c r="AL4" i="156" s="1"/>
  <c r="AM4" i="156" s="1"/>
  <c r="AN4" i="156" s="1"/>
  <c r="AO4" i="156" s="1"/>
  <c r="AP4" i="156" s="1"/>
  <c r="AQ4" i="156" s="1"/>
  <c r="AR4" i="156" s="1"/>
  <c r="AS4" i="156" s="1"/>
  <c r="AT4" i="156" s="1"/>
  <c r="AU4" i="156" s="1"/>
  <c r="AK16" i="155"/>
  <c r="Y16" i="155"/>
  <c r="X16" i="155"/>
  <c r="AU16" i="155"/>
  <c r="W16" i="155"/>
  <c r="AT16" i="155"/>
  <c r="AH16" i="155"/>
  <c r="V16" i="155"/>
  <c r="AE16" i="155"/>
  <c r="S16" i="155"/>
  <c r="AD16" i="155"/>
  <c r="AO16" i="155"/>
  <c r="AC16" i="155"/>
  <c r="AN16" i="155"/>
  <c r="P16" i="155"/>
  <c r="AM16" i="155"/>
  <c r="AA16" i="155"/>
  <c r="O16" i="155"/>
  <c r="AP16" i="155"/>
  <c r="R16" i="155"/>
  <c r="Q16" i="155"/>
  <c r="O4" i="155"/>
  <c r="P4" i="155" s="1"/>
  <c r="Q4" i="155" s="1"/>
  <c r="R4" i="155" s="1"/>
  <c r="S4" i="155" s="1"/>
  <c r="T4" i="155" s="1"/>
  <c r="U4" i="155" s="1"/>
  <c r="V4" i="155" s="1"/>
  <c r="W4" i="155" s="1"/>
  <c r="X4" i="155" s="1"/>
  <c r="S30" i="216" l="1"/>
  <c r="AE4" i="216"/>
  <c r="AE9" i="184"/>
  <c r="AC9" i="184"/>
  <c r="L23" i="213"/>
  <c r="X4" i="213"/>
  <c r="D6" i="157"/>
  <c r="D7" i="157"/>
  <c r="D8" i="157"/>
  <c r="D9" i="157"/>
  <c r="D5" i="157"/>
  <c r="M10" i="157"/>
  <c r="N10" i="157"/>
  <c r="N11" i="157" s="1"/>
  <c r="O10" i="157"/>
  <c r="P10" i="157"/>
  <c r="Q10" i="157"/>
  <c r="R10" i="157"/>
  <c r="S10" i="157"/>
  <c r="T10" i="157"/>
  <c r="U10" i="157"/>
  <c r="V10" i="157"/>
  <c r="W10" i="157"/>
  <c r="X10" i="157"/>
  <c r="Y11" i="157" s="1"/>
  <c r="Y10" i="157"/>
  <c r="Z10" i="157"/>
  <c r="Z11" i="157" s="1"/>
  <c r="AA10" i="157"/>
  <c r="AB10" i="157"/>
  <c r="AB11" i="157" s="1"/>
  <c r="AC10" i="157"/>
  <c r="AD10" i="157"/>
  <c r="AE10" i="157"/>
  <c r="AF10" i="157"/>
  <c r="AG10" i="157"/>
  <c r="AH10" i="157"/>
  <c r="AI10" i="157"/>
  <c r="AJ10" i="157"/>
  <c r="AK10" i="157"/>
  <c r="AL10" i="157"/>
  <c r="AL11" i="157" s="1"/>
  <c r="AM10" i="157"/>
  <c r="AN10" i="157"/>
  <c r="AO10" i="157"/>
  <c r="AP10" i="157"/>
  <c r="AQ10" i="157"/>
  <c r="AR10" i="157"/>
  <c r="AS10" i="157"/>
  <c r="AT10" i="157"/>
  <c r="AU10" i="157"/>
  <c r="AU11" i="157" s="1"/>
  <c r="P11" i="157"/>
  <c r="U11" i="157"/>
  <c r="W11" i="157"/>
  <c r="AG11" i="157"/>
  <c r="AI11" i="157"/>
  <c r="AS11" i="157"/>
  <c r="W4" i="157"/>
  <c r="X4" i="157"/>
  <c r="Y4" i="157" s="1"/>
  <c r="Z4" i="157" s="1"/>
  <c r="AA4" i="157" s="1"/>
  <c r="AB4" i="157" s="1"/>
  <c r="AC4" i="157" s="1"/>
  <c r="AD4" i="157" s="1"/>
  <c r="AE4" i="157" s="1"/>
  <c r="AF4" i="157" s="1"/>
  <c r="AG4" i="157" s="1"/>
  <c r="AH4" i="157" s="1"/>
  <c r="AI4" i="157" s="1"/>
  <c r="AJ4" i="157" s="1"/>
  <c r="AK4" i="157" s="1"/>
  <c r="AL4" i="157" s="1"/>
  <c r="AM4" i="157" s="1"/>
  <c r="AN4" i="157" s="1"/>
  <c r="AO4" i="157" s="1"/>
  <c r="AP4" i="157" s="1"/>
  <c r="AQ4" i="157" s="1"/>
  <c r="AR4" i="157" s="1"/>
  <c r="AS4" i="157" s="1"/>
  <c r="AT4" i="157" s="1"/>
  <c r="AU4" i="157" s="1"/>
  <c r="F4" i="157"/>
  <c r="G4" i="157" s="1"/>
  <c r="H4" i="157" s="1"/>
  <c r="I4" i="157" s="1"/>
  <c r="J4" i="157" s="1"/>
  <c r="K4" i="157" s="1"/>
  <c r="L4" i="157" s="1"/>
  <c r="M4" i="157" s="1"/>
  <c r="N4" i="157" s="1"/>
  <c r="AV6" i="157"/>
  <c r="AF4" i="216" l="1"/>
  <c r="T30" i="216"/>
  <c r="M23" i="213"/>
  <c r="Y4" i="213"/>
  <c r="AO11" i="157"/>
  <c r="AC11" i="157"/>
  <c r="Q11" i="157"/>
  <c r="AT11" i="157"/>
  <c r="AH11" i="157"/>
  <c r="V11" i="157"/>
  <c r="AN11" i="157"/>
  <c r="AJ11" i="157"/>
  <c r="X11" i="157"/>
  <c r="AK11" i="157"/>
  <c r="AR11" i="157"/>
  <c r="AF11" i="157"/>
  <c r="T11" i="157"/>
  <c r="AQ11" i="157"/>
  <c r="AE11" i="157"/>
  <c r="S11" i="157"/>
  <c r="AP11" i="157"/>
  <c r="AD11" i="157"/>
  <c r="R11" i="157"/>
  <c r="AM11" i="157"/>
  <c r="AA11" i="157"/>
  <c r="O11" i="157"/>
  <c r="O4" i="157"/>
  <c r="P4" i="157" s="1"/>
  <c r="Q4" i="157" s="1"/>
  <c r="R4" i="157" s="1"/>
  <c r="S4" i="157" s="1"/>
  <c r="T4" i="157" s="1"/>
  <c r="U4" i="157" s="1"/>
  <c r="V4" i="157" s="1"/>
  <c r="AG4" i="216" l="1"/>
  <c r="AH4" i="216" s="1"/>
  <c r="AI4" i="216" s="1"/>
  <c r="AJ4" i="216" s="1"/>
  <c r="AK4" i="216" s="1"/>
  <c r="AL4" i="216" s="1"/>
  <c r="AM4" i="216" s="1"/>
  <c r="AN4" i="216" s="1"/>
  <c r="AO4" i="216" s="1"/>
  <c r="AP4" i="216" s="1"/>
  <c r="AQ4" i="216" s="1"/>
  <c r="AR4" i="216" s="1"/>
  <c r="AS4" i="216" s="1"/>
  <c r="AT4" i="216" s="1"/>
  <c r="AU4" i="216" s="1"/>
  <c r="U30" i="216"/>
  <c r="N23" i="213"/>
  <c r="Z4" i="213"/>
  <c r="AV6" i="117"/>
  <c r="AV7" i="117"/>
  <c r="AV8" i="117"/>
  <c r="AV9" i="117"/>
  <c r="AV5" i="117"/>
  <c r="M10" i="117"/>
  <c r="N10" i="117"/>
  <c r="O10" i="117"/>
  <c r="O12" i="117" s="1"/>
  <c r="P10" i="117"/>
  <c r="P12" i="117" s="1"/>
  <c r="Q10" i="117"/>
  <c r="Q12" i="117" s="1"/>
  <c r="R10" i="117"/>
  <c r="R12" i="117" s="1"/>
  <c r="S10" i="117"/>
  <c r="S12" i="117" s="1"/>
  <c r="T10" i="117"/>
  <c r="T12" i="117" s="1"/>
  <c r="U10" i="117"/>
  <c r="V10" i="117"/>
  <c r="V11" i="117" s="1"/>
  <c r="W10" i="117"/>
  <c r="X10" i="117"/>
  <c r="X12" i="117" s="1"/>
  <c r="Y10" i="117"/>
  <c r="Z10" i="117"/>
  <c r="AA10" i="117"/>
  <c r="AA12" i="117" s="1"/>
  <c r="AB10" i="117"/>
  <c r="AB12" i="117" s="1"/>
  <c r="AC10" i="117"/>
  <c r="AC12" i="117" s="1"/>
  <c r="AD10" i="117"/>
  <c r="AD12" i="117" s="1"/>
  <c r="AE10" i="117"/>
  <c r="AE12" i="117" s="1"/>
  <c r="AF10" i="117"/>
  <c r="AF11" i="117" s="1"/>
  <c r="AG10" i="117"/>
  <c r="AH10" i="117"/>
  <c r="AH11" i="117" s="1"/>
  <c r="AI10" i="117"/>
  <c r="AJ10" i="117"/>
  <c r="AJ12" i="117" s="1"/>
  <c r="AK10" i="117"/>
  <c r="AL10" i="117"/>
  <c r="AM10" i="117"/>
  <c r="AM12" i="117" s="1"/>
  <c r="AN10" i="117"/>
  <c r="AN12" i="117" s="1"/>
  <c r="AO10" i="117"/>
  <c r="AO12" i="117" s="1"/>
  <c r="AP10" i="117"/>
  <c r="AP12" i="117" s="1"/>
  <c r="AQ10" i="117"/>
  <c r="AQ12" i="117" s="1"/>
  <c r="AR10" i="117"/>
  <c r="AR11" i="117" s="1"/>
  <c r="AS10" i="117"/>
  <c r="AT10" i="117"/>
  <c r="AT11" i="117" s="1"/>
  <c r="AU10" i="117"/>
  <c r="M11" i="117"/>
  <c r="N11" i="117"/>
  <c r="W11" i="117"/>
  <c r="Y11" i="117"/>
  <c r="Z11" i="117"/>
  <c r="AG11" i="117"/>
  <c r="AI11" i="117"/>
  <c r="AK11" i="117"/>
  <c r="AL11" i="117"/>
  <c r="AS11" i="117"/>
  <c r="AU11" i="117"/>
  <c r="M12" i="117"/>
  <c r="N12" i="117"/>
  <c r="U12" i="117"/>
  <c r="V12" i="117"/>
  <c r="W12" i="117"/>
  <c r="Y12" i="117"/>
  <c r="Z12" i="117"/>
  <c r="AG12" i="117"/>
  <c r="AH12" i="117"/>
  <c r="AI12" i="117"/>
  <c r="AK12" i="117"/>
  <c r="AL12" i="117"/>
  <c r="AS12" i="117"/>
  <c r="AT12" i="117"/>
  <c r="AU12" i="117"/>
  <c r="L5" i="117"/>
  <c r="M5" i="117"/>
  <c r="N5" i="117"/>
  <c r="O5" i="117"/>
  <c r="P5" i="117"/>
  <c r="Q5" i="117"/>
  <c r="R5" i="117"/>
  <c r="S5" i="117"/>
  <c r="T5" i="117"/>
  <c r="U5" i="117"/>
  <c r="V5" i="117"/>
  <c r="W5" i="117"/>
  <c r="X5" i="117"/>
  <c r="Y5" i="117"/>
  <c r="Z5" i="117"/>
  <c r="AA5" i="117"/>
  <c r="AB5" i="117"/>
  <c r="AB19" i="117" s="1"/>
  <c r="AC5" i="117"/>
  <c r="AC19" i="117" s="1"/>
  <c r="AD5" i="117"/>
  <c r="AE5" i="117"/>
  <c r="AF5" i="117"/>
  <c r="AG5" i="117"/>
  <c r="AH5" i="117"/>
  <c r="AI5" i="117"/>
  <c r="AJ5" i="117"/>
  <c r="AK5" i="117"/>
  <c r="AL5" i="117"/>
  <c r="AM5" i="117"/>
  <c r="AN5" i="117"/>
  <c r="AO5" i="117"/>
  <c r="AP5" i="117"/>
  <c r="AQ5" i="117"/>
  <c r="AR5" i="117"/>
  <c r="AS5" i="117"/>
  <c r="AT5" i="117"/>
  <c r="AU5" i="117"/>
  <c r="L6" i="117"/>
  <c r="M6" i="117"/>
  <c r="N6" i="117"/>
  <c r="O6" i="117"/>
  <c r="P6" i="117"/>
  <c r="Q6" i="117"/>
  <c r="R6" i="117"/>
  <c r="S6" i="117"/>
  <c r="T6" i="117"/>
  <c r="U6" i="117"/>
  <c r="V6" i="117"/>
  <c r="W6" i="117"/>
  <c r="X6" i="117"/>
  <c r="Y6" i="117"/>
  <c r="Z6" i="117"/>
  <c r="AA6" i="117"/>
  <c r="AA20" i="117" s="1"/>
  <c r="AB6" i="117"/>
  <c r="AB20" i="117" s="1"/>
  <c r="AC6" i="117"/>
  <c r="AC20" i="117" s="1"/>
  <c r="AD6" i="117"/>
  <c r="AD20" i="117" s="1"/>
  <c r="AE6" i="117"/>
  <c r="AF6" i="117"/>
  <c r="AG6" i="117"/>
  <c r="AH6" i="117"/>
  <c r="AI6" i="117"/>
  <c r="AJ6" i="117"/>
  <c r="AK6" i="117"/>
  <c r="AL6" i="117"/>
  <c r="AM6" i="117"/>
  <c r="AN6" i="117"/>
  <c r="AO6" i="117"/>
  <c r="AP6" i="117"/>
  <c r="AQ6" i="117"/>
  <c r="AR6" i="117"/>
  <c r="AS6" i="117"/>
  <c r="AT6" i="117"/>
  <c r="AU6" i="117"/>
  <c r="L7" i="117"/>
  <c r="M7" i="117"/>
  <c r="N7" i="117"/>
  <c r="O7" i="117"/>
  <c r="P7" i="117"/>
  <c r="Q7" i="117"/>
  <c r="R7" i="117"/>
  <c r="S7" i="117"/>
  <c r="T7" i="117"/>
  <c r="U7" i="117"/>
  <c r="V7" i="117"/>
  <c r="W7" i="117"/>
  <c r="X7" i="117"/>
  <c r="Y7" i="117"/>
  <c r="Z7" i="117"/>
  <c r="AA7" i="117"/>
  <c r="AB7" i="117"/>
  <c r="AC7" i="117"/>
  <c r="AD7" i="117"/>
  <c r="AE7" i="117"/>
  <c r="AF7" i="117"/>
  <c r="AG7" i="117"/>
  <c r="AH7" i="117"/>
  <c r="AI7" i="117"/>
  <c r="AJ7" i="117"/>
  <c r="AK7" i="117"/>
  <c r="AL7" i="117"/>
  <c r="AM7" i="117"/>
  <c r="AN7" i="117"/>
  <c r="AO7" i="117"/>
  <c r="AP7" i="117"/>
  <c r="AQ7" i="117"/>
  <c r="AR7" i="117"/>
  <c r="AS7" i="117"/>
  <c r="AT7" i="117"/>
  <c r="AU7" i="117"/>
  <c r="L8" i="117"/>
  <c r="M8" i="117"/>
  <c r="N8" i="117"/>
  <c r="O8" i="117"/>
  <c r="P8" i="117"/>
  <c r="Q8" i="117"/>
  <c r="R8" i="117"/>
  <c r="S8" i="117"/>
  <c r="T8" i="117"/>
  <c r="U8" i="117"/>
  <c r="V8" i="117"/>
  <c r="W8" i="117"/>
  <c r="X8" i="117"/>
  <c r="Y8" i="117"/>
  <c r="Z8" i="117"/>
  <c r="AA8" i="117"/>
  <c r="AA22" i="117" s="1"/>
  <c r="AB8" i="117"/>
  <c r="AB22" i="117" s="1"/>
  <c r="AC8" i="117"/>
  <c r="AC22" i="117" s="1"/>
  <c r="AD8" i="117"/>
  <c r="AE8" i="117"/>
  <c r="AF8" i="117"/>
  <c r="AG8" i="117"/>
  <c r="AH8" i="117"/>
  <c r="AI8" i="117"/>
  <c r="AJ8" i="117"/>
  <c r="AK8" i="117"/>
  <c r="AL8" i="117"/>
  <c r="AM8" i="117"/>
  <c r="AN8" i="117"/>
  <c r="AO8" i="117"/>
  <c r="AP8" i="117"/>
  <c r="AQ8" i="117"/>
  <c r="AR8" i="117"/>
  <c r="AS8" i="117"/>
  <c r="AT8" i="117"/>
  <c r="AU8" i="117"/>
  <c r="L9" i="117"/>
  <c r="M9" i="117"/>
  <c r="N9" i="117"/>
  <c r="O9" i="117"/>
  <c r="P9" i="117"/>
  <c r="Q9" i="117"/>
  <c r="R9" i="117"/>
  <c r="S9" i="117"/>
  <c r="T9" i="117"/>
  <c r="U9" i="117"/>
  <c r="V9" i="117"/>
  <c r="W9" i="117"/>
  <c r="X9" i="117"/>
  <c r="Y9" i="117"/>
  <c r="Z9" i="117"/>
  <c r="AA9" i="117"/>
  <c r="AB9" i="117"/>
  <c r="AC9" i="117"/>
  <c r="AD9" i="117"/>
  <c r="AE9" i="117"/>
  <c r="AF9" i="117"/>
  <c r="AG9" i="117"/>
  <c r="AH9" i="117"/>
  <c r="AI9" i="117"/>
  <c r="AJ9" i="117"/>
  <c r="AK9" i="117"/>
  <c r="AL9" i="117"/>
  <c r="AM9" i="117"/>
  <c r="AN9" i="117"/>
  <c r="AO9" i="117"/>
  <c r="AP9" i="117"/>
  <c r="AQ9" i="117"/>
  <c r="AR9" i="117"/>
  <c r="AS9" i="117"/>
  <c r="AT9" i="117"/>
  <c r="AU9" i="117"/>
  <c r="M9" i="126"/>
  <c r="M11" i="126" s="1"/>
  <c r="N9" i="126"/>
  <c r="N10" i="126" s="1"/>
  <c r="O9" i="126"/>
  <c r="P9" i="126"/>
  <c r="P10" i="126" s="1"/>
  <c r="Q9" i="126"/>
  <c r="Q11" i="126" s="1"/>
  <c r="R9" i="126"/>
  <c r="R10" i="126" s="1"/>
  <c r="S9" i="126"/>
  <c r="S11" i="126" s="1"/>
  <c r="T9" i="126"/>
  <c r="T11" i="126" s="1"/>
  <c r="U9" i="126"/>
  <c r="V9" i="126"/>
  <c r="W9" i="126"/>
  <c r="X9" i="126"/>
  <c r="X11" i="126" s="1"/>
  <c r="Y9" i="126"/>
  <c r="Y11" i="126" s="1"/>
  <c r="Z9" i="126"/>
  <c r="Z10" i="126" s="1"/>
  <c r="AA9" i="126"/>
  <c r="AB9" i="126"/>
  <c r="AB10" i="126" s="1"/>
  <c r="AC9" i="126"/>
  <c r="AC11" i="126" s="1"/>
  <c r="AD9" i="126"/>
  <c r="AD11" i="126" s="1"/>
  <c r="AE9" i="126"/>
  <c r="AE11" i="126" s="1"/>
  <c r="AF9" i="126"/>
  <c r="AF11" i="126" s="1"/>
  <c r="AG9" i="126"/>
  <c r="AH9" i="126"/>
  <c r="AI9" i="126"/>
  <c r="AJ9" i="126"/>
  <c r="AJ11" i="126" s="1"/>
  <c r="AK9" i="126"/>
  <c r="AK11" i="126" s="1"/>
  <c r="AL9" i="126"/>
  <c r="AL10" i="126" s="1"/>
  <c r="AM9" i="126"/>
  <c r="AN9" i="126"/>
  <c r="AN10" i="126" s="1"/>
  <c r="AO9" i="126"/>
  <c r="AO11" i="126" s="1"/>
  <c r="AP9" i="126"/>
  <c r="AP11" i="126" s="1"/>
  <c r="AQ9" i="126"/>
  <c r="AQ11" i="126" s="1"/>
  <c r="AR9" i="126"/>
  <c r="AR11" i="126" s="1"/>
  <c r="AS9" i="126"/>
  <c r="AT9" i="126"/>
  <c r="AU9" i="126"/>
  <c r="M10" i="126"/>
  <c r="O10" i="126"/>
  <c r="S10" i="126"/>
  <c r="T10" i="126"/>
  <c r="U10" i="126"/>
  <c r="V10" i="126"/>
  <c r="W10" i="126"/>
  <c r="Y10" i="126"/>
  <c r="AE10" i="126"/>
  <c r="AF10" i="126"/>
  <c r="AG10" i="126"/>
  <c r="AH10" i="126"/>
  <c r="AI10" i="126"/>
  <c r="AK10" i="126"/>
  <c r="AM10" i="126"/>
  <c r="AR10" i="126"/>
  <c r="AS10" i="126"/>
  <c r="AT10" i="126"/>
  <c r="AU10" i="126"/>
  <c r="O11" i="126"/>
  <c r="U11" i="126"/>
  <c r="V11" i="126"/>
  <c r="W11" i="126"/>
  <c r="AA11" i="126"/>
  <c r="AB11" i="126"/>
  <c r="AG11" i="126"/>
  <c r="AH11" i="126"/>
  <c r="AI11" i="126"/>
  <c r="AM11" i="126"/>
  <c r="AN11" i="126"/>
  <c r="AS11" i="126"/>
  <c r="AT11" i="126"/>
  <c r="AU11" i="126"/>
  <c r="X4" i="126"/>
  <c r="Y4" i="126"/>
  <c r="Z4" i="126" s="1"/>
  <c r="AA4" i="126" s="1"/>
  <c r="AB4" i="126" s="1"/>
  <c r="AC4" i="126" s="1"/>
  <c r="AD4" i="126" s="1"/>
  <c r="AE4" i="126" s="1"/>
  <c r="AF4" i="126" s="1"/>
  <c r="AG4" i="126" s="1"/>
  <c r="AH4" i="126" s="1"/>
  <c r="AI4" i="126" s="1"/>
  <c r="AJ4" i="126" s="1"/>
  <c r="AK4" i="126" s="1"/>
  <c r="AL4" i="126" s="1"/>
  <c r="AM4" i="126" s="1"/>
  <c r="AN4" i="126" s="1"/>
  <c r="AO4" i="126" s="1"/>
  <c r="AP4" i="126" s="1"/>
  <c r="AQ4" i="126" s="1"/>
  <c r="AR4" i="126" s="1"/>
  <c r="AS4" i="126" s="1"/>
  <c r="AT4" i="126" s="1"/>
  <c r="AU4" i="126" s="1"/>
  <c r="AA21" i="117"/>
  <c r="AB21" i="117"/>
  <c r="AC21" i="117"/>
  <c r="AD21" i="117"/>
  <c r="G4" i="117"/>
  <c r="H4" i="117"/>
  <c r="I4" i="117" s="1"/>
  <c r="J4" i="117" s="1"/>
  <c r="AH23" i="117"/>
  <c r="AG23" i="117"/>
  <c r="AH24" i="117" s="1"/>
  <c r="AE23" i="117"/>
  <c r="AF24" i="117" s="1"/>
  <c r="AJ22" i="117"/>
  <c r="AI22" i="117"/>
  <c r="AH22" i="117"/>
  <c r="AG22" i="117"/>
  <c r="AF22" i="117"/>
  <c r="AF23" i="117" s="1"/>
  <c r="AG24" i="117" s="1"/>
  <c r="AE22" i="117"/>
  <c r="Z22" i="117"/>
  <c r="AJ21" i="117"/>
  <c r="AI21" i="117"/>
  <c r="AH21" i="117"/>
  <c r="AG21" i="117"/>
  <c r="AF21" i="117"/>
  <c r="AE21" i="117"/>
  <c r="Z21" i="117"/>
  <c r="AJ20" i="117"/>
  <c r="AI20" i="117"/>
  <c r="AH20" i="117"/>
  <c r="AG20" i="117"/>
  <c r="AF20" i="117"/>
  <c r="AE20" i="117"/>
  <c r="Z20" i="117"/>
  <c r="AJ19" i="117"/>
  <c r="AJ23" i="117" s="1"/>
  <c r="AI19" i="117"/>
  <c r="AI23" i="117" s="1"/>
  <c r="AJ24" i="117" s="1"/>
  <c r="AH19" i="117"/>
  <c r="AG19" i="117"/>
  <c r="AF19" i="117"/>
  <c r="AE19" i="117"/>
  <c r="AD22" i="117"/>
  <c r="Z19" i="117"/>
  <c r="M12" i="124"/>
  <c r="M13" i="124" s="1"/>
  <c r="N12" i="124"/>
  <c r="O12" i="124"/>
  <c r="O13" i="124" s="1"/>
  <c r="P12" i="124"/>
  <c r="P14" i="124" s="1"/>
  <c r="Q12" i="124"/>
  <c r="Q14" i="124" s="1"/>
  <c r="R12" i="124"/>
  <c r="S12" i="124"/>
  <c r="S13" i="124" s="1"/>
  <c r="T12" i="124"/>
  <c r="U12" i="124"/>
  <c r="V12" i="124"/>
  <c r="W12" i="124"/>
  <c r="W14" i="124" s="1"/>
  <c r="X12" i="124"/>
  <c r="X13" i="124" s="1"/>
  <c r="Y12" i="124"/>
  <c r="Y14" i="124" s="1"/>
  <c r="Z12" i="124"/>
  <c r="AA12" i="124"/>
  <c r="AA13" i="124" s="1"/>
  <c r="AB12" i="124"/>
  <c r="AB14" i="124" s="1"/>
  <c r="AC12" i="124"/>
  <c r="AC14" i="124" s="1"/>
  <c r="AD12" i="124"/>
  <c r="AE12" i="124"/>
  <c r="AE13" i="124" s="1"/>
  <c r="AF12" i="124"/>
  <c r="AG12" i="124"/>
  <c r="AH12" i="124"/>
  <c r="AI12" i="124"/>
  <c r="AI14" i="124" s="1"/>
  <c r="AJ12" i="124"/>
  <c r="AJ14" i="124" s="1"/>
  <c r="AK12" i="124"/>
  <c r="AK13" i="124" s="1"/>
  <c r="AL12" i="124"/>
  <c r="AM12" i="124"/>
  <c r="AM13" i="124" s="1"/>
  <c r="AN12" i="124"/>
  <c r="AN14" i="124" s="1"/>
  <c r="AO12" i="124"/>
  <c r="AO14" i="124" s="1"/>
  <c r="AP12" i="124"/>
  <c r="AQ12" i="124"/>
  <c r="AQ13" i="124" s="1"/>
  <c r="AR12" i="124"/>
  <c r="AS12" i="124"/>
  <c r="AT12" i="124"/>
  <c r="AU12" i="124"/>
  <c r="AU14" i="124" s="1"/>
  <c r="N13" i="124"/>
  <c r="R13" i="124"/>
  <c r="T13" i="124"/>
  <c r="U13" i="124"/>
  <c r="V13" i="124"/>
  <c r="Z13" i="124"/>
  <c r="AB13" i="124"/>
  <c r="AD13" i="124"/>
  <c r="AF13" i="124"/>
  <c r="AG13" i="124"/>
  <c r="AH13" i="124"/>
  <c r="AL13" i="124"/>
  <c r="AN13" i="124"/>
  <c r="AP13" i="124"/>
  <c r="AR13" i="124"/>
  <c r="AS13" i="124"/>
  <c r="AT13" i="124"/>
  <c r="N14" i="124"/>
  <c r="R14" i="124"/>
  <c r="S14" i="124"/>
  <c r="T14" i="124"/>
  <c r="U14" i="124"/>
  <c r="V14" i="124"/>
  <c r="Z14" i="124"/>
  <c r="AA14" i="124"/>
  <c r="AD14" i="124"/>
  <c r="AE14" i="124"/>
  <c r="AF14" i="124"/>
  <c r="AG14" i="124"/>
  <c r="AH14" i="124"/>
  <c r="AL14" i="124"/>
  <c r="AM14" i="124"/>
  <c r="AP14" i="124"/>
  <c r="AQ14" i="124"/>
  <c r="AR14" i="124"/>
  <c r="AS14" i="124"/>
  <c r="AT14" i="124"/>
  <c r="M12" i="125"/>
  <c r="N12" i="125"/>
  <c r="O12" i="125"/>
  <c r="O14" i="125" s="1"/>
  <c r="P12" i="125"/>
  <c r="P14" i="125" s="1"/>
  <c r="Q12" i="125"/>
  <c r="Q14" i="125" s="1"/>
  <c r="R12" i="125"/>
  <c r="R14" i="125" s="1"/>
  <c r="S12" i="125"/>
  <c r="T12" i="125"/>
  <c r="U12" i="125"/>
  <c r="V12" i="125"/>
  <c r="V14" i="125" s="1"/>
  <c r="W12" i="125"/>
  <c r="X12" i="125"/>
  <c r="X13" i="125" s="1"/>
  <c r="Y12" i="125"/>
  <c r="Z12" i="125"/>
  <c r="AA12" i="125"/>
  <c r="AA14" i="125" s="1"/>
  <c r="AB12" i="125"/>
  <c r="AB14" i="125" s="1"/>
  <c r="AC12" i="125"/>
  <c r="AC14" i="125" s="1"/>
  <c r="AD12" i="125"/>
  <c r="AD13" i="125" s="1"/>
  <c r="AE12" i="125"/>
  <c r="AF12" i="125"/>
  <c r="AG12" i="125"/>
  <c r="AH12" i="125"/>
  <c r="AH14" i="125" s="1"/>
  <c r="AI12" i="125"/>
  <c r="AJ12" i="125"/>
  <c r="AJ13" i="125" s="1"/>
  <c r="AK12" i="125"/>
  <c r="AL12" i="125"/>
  <c r="AM12" i="125"/>
  <c r="AM14" i="125" s="1"/>
  <c r="AN12" i="125"/>
  <c r="AN14" i="125" s="1"/>
  <c r="AO12" i="125"/>
  <c r="AO13" i="125" s="1"/>
  <c r="AP12" i="125"/>
  <c r="AP14" i="125" s="1"/>
  <c r="AQ12" i="125"/>
  <c r="AR12" i="125"/>
  <c r="AS12" i="125"/>
  <c r="AT12" i="125"/>
  <c r="AT14" i="125" s="1"/>
  <c r="AU12" i="125"/>
  <c r="M13" i="125"/>
  <c r="N13" i="125"/>
  <c r="S13" i="125"/>
  <c r="T13" i="125"/>
  <c r="U13" i="125"/>
  <c r="Y13" i="125"/>
  <c r="Z13" i="125"/>
  <c r="AE13" i="125"/>
  <c r="AF13" i="125"/>
  <c r="AG13" i="125"/>
  <c r="AI13" i="125"/>
  <c r="AK13" i="125"/>
  <c r="AL13" i="125"/>
  <c r="AR13" i="125"/>
  <c r="AS13" i="125"/>
  <c r="AU13" i="125"/>
  <c r="M14" i="125"/>
  <c r="N14" i="125"/>
  <c r="S14" i="125"/>
  <c r="T14" i="125"/>
  <c r="U14" i="125"/>
  <c r="W14" i="125"/>
  <c r="X14" i="125"/>
  <c r="Y14" i="125"/>
  <c r="Z14" i="125"/>
  <c r="AE14" i="125"/>
  <c r="AF14" i="125"/>
  <c r="AG14" i="125"/>
  <c r="AI14" i="125"/>
  <c r="AJ14" i="125"/>
  <c r="AK14" i="125"/>
  <c r="AL14" i="125"/>
  <c r="AQ14" i="125"/>
  <c r="AR14" i="125"/>
  <c r="AS14" i="125"/>
  <c r="AU14" i="125"/>
  <c r="T4" i="125"/>
  <c r="U4" i="125"/>
  <c r="V4" i="125" s="1"/>
  <c r="W4" i="125" s="1"/>
  <c r="X4" i="125" s="1"/>
  <c r="Y4" i="125" s="1"/>
  <c r="Z4" i="125" s="1"/>
  <c r="AA4" i="125" s="1"/>
  <c r="AB4" i="125" s="1"/>
  <c r="AC4" i="125" s="1"/>
  <c r="AD4" i="125" s="1"/>
  <c r="AE4" i="125" s="1"/>
  <c r="AF4" i="125" s="1"/>
  <c r="AG4" i="125" s="1"/>
  <c r="AH4" i="125" s="1"/>
  <c r="AI4" i="125" s="1"/>
  <c r="AJ4" i="125" s="1"/>
  <c r="AK4" i="125" s="1"/>
  <c r="AL4" i="125" s="1"/>
  <c r="AM4" i="125" s="1"/>
  <c r="AN4" i="125" s="1"/>
  <c r="AO4" i="125" s="1"/>
  <c r="AP4" i="125" s="1"/>
  <c r="AQ4" i="125" s="1"/>
  <c r="AR4" i="125" s="1"/>
  <c r="AS4" i="125" s="1"/>
  <c r="AT4" i="125" s="1"/>
  <c r="AU4" i="125" s="1"/>
  <c r="M15" i="204"/>
  <c r="N15" i="204"/>
  <c r="O15" i="204"/>
  <c r="O17" i="204" s="1"/>
  <c r="P15" i="204"/>
  <c r="P17" i="204" s="1"/>
  <c r="Q15" i="204"/>
  <c r="Q17" i="204" s="1"/>
  <c r="R15" i="204"/>
  <c r="R16" i="204" s="1"/>
  <c r="S15" i="204"/>
  <c r="T15" i="204"/>
  <c r="T16" i="204" s="1"/>
  <c r="U15" i="204"/>
  <c r="V15" i="204"/>
  <c r="V17" i="204" s="1"/>
  <c r="W15" i="204"/>
  <c r="W17" i="204" s="1"/>
  <c r="X15" i="204"/>
  <c r="X16" i="204" s="1"/>
  <c r="Y15" i="204"/>
  <c r="Z15" i="204"/>
  <c r="AA15" i="204"/>
  <c r="AA17" i="204" s="1"/>
  <c r="AB15" i="204"/>
  <c r="AB17" i="204" s="1"/>
  <c r="AC15" i="204"/>
  <c r="AC17" i="204" s="1"/>
  <c r="AD15" i="204"/>
  <c r="AD16" i="204" s="1"/>
  <c r="AE15" i="204"/>
  <c r="AF15" i="204"/>
  <c r="AG15" i="204"/>
  <c r="AH15" i="204"/>
  <c r="AI16" i="204" s="1"/>
  <c r="AI15" i="204"/>
  <c r="AI17" i="204" s="1"/>
  <c r="AJ15" i="204"/>
  <c r="AJ17" i="204" s="1"/>
  <c r="AK15" i="204"/>
  <c r="AL15" i="204"/>
  <c r="AM15" i="204"/>
  <c r="AM17" i="204" s="1"/>
  <c r="AN15" i="204"/>
  <c r="AN16" i="204" s="1"/>
  <c r="AO15" i="204"/>
  <c r="AO17" i="204" s="1"/>
  <c r="AP15" i="204"/>
  <c r="AP17" i="204" s="1"/>
  <c r="AQ15" i="204"/>
  <c r="AR15" i="204"/>
  <c r="AS15" i="204"/>
  <c r="AT15" i="204"/>
  <c r="AT17" i="204" s="1"/>
  <c r="AU15" i="204"/>
  <c r="AU17" i="204" s="1"/>
  <c r="M16" i="204"/>
  <c r="N16" i="204"/>
  <c r="S16" i="204"/>
  <c r="U16" i="204"/>
  <c r="W16" i="204"/>
  <c r="Y16" i="204"/>
  <c r="Z16" i="204"/>
  <c r="AE16" i="204"/>
  <c r="AF16" i="204"/>
  <c r="AG16" i="204"/>
  <c r="AK16" i="204"/>
  <c r="AL16" i="204"/>
  <c r="AQ16" i="204"/>
  <c r="AR16" i="204"/>
  <c r="AS16" i="204"/>
  <c r="AU16" i="204"/>
  <c r="M17" i="204"/>
  <c r="N17" i="204"/>
  <c r="S17" i="204"/>
  <c r="T17" i="204"/>
  <c r="U17" i="204"/>
  <c r="X17" i="204"/>
  <c r="Y17" i="204"/>
  <c r="Z17" i="204"/>
  <c r="AE17" i="204"/>
  <c r="AF17" i="204"/>
  <c r="AG17" i="204"/>
  <c r="AK17" i="204"/>
  <c r="AL17" i="204"/>
  <c r="AQ17" i="204"/>
  <c r="AR17" i="204"/>
  <c r="AS17" i="204"/>
  <c r="P9" i="123"/>
  <c r="P10" i="123" s="1"/>
  <c r="Q9" i="123"/>
  <c r="R9" i="123"/>
  <c r="R10" i="123" s="1"/>
  <c r="S9" i="123"/>
  <c r="S11" i="123" s="1"/>
  <c r="T9" i="123"/>
  <c r="U10" i="123" s="1"/>
  <c r="U9" i="123"/>
  <c r="V10" i="123" s="1"/>
  <c r="V9" i="123"/>
  <c r="W10" i="123" s="1"/>
  <c r="W9" i="123"/>
  <c r="X9" i="123"/>
  <c r="Y9" i="123"/>
  <c r="Y11" i="123" s="1"/>
  <c r="Z9" i="123"/>
  <c r="AA9" i="123"/>
  <c r="AA10" i="123" s="1"/>
  <c r="AB9" i="123"/>
  <c r="AC10" i="123" s="1"/>
  <c r="AC9" i="123"/>
  <c r="AD9" i="123"/>
  <c r="AD10" i="123" s="1"/>
  <c r="AE9" i="123"/>
  <c r="AE11" i="123" s="1"/>
  <c r="AF9" i="123"/>
  <c r="AG10" i="123" s="1"/>
  <c r="AG9" i="123"/>
  <c r="AH10" i="123" s="1"/>
  <c r="AH9" i="123"/>
  <c r="AI10" i="123" s="1"/>
  <c r="AI9" i="123"/>
  <c r="AJ9" i="123"/>
  <c r="AK9" i="123"/>
  <c r="AK11" i="123" s="1"/>
  <c r="AL9" i="123"/>
  <c r="AM9" i="123"/>
  <c r="AM10" i="123" s="1"/>
  <c r="AN9" i="123"/>
  <c r="AO10" i="123" s="1"/>
  <c r="AO9" i="123"/>
  <c r="AP9" i="123"/>
  <c r="AP10" i="123" s="1"/>
  <c r="AQ9" i="123"/>
  <c r="AQ11" i="123" s="1"/>
  <c r="AR9" i="123"/>
  <c r="AS10" i="123" s="1"/>
  <c r="AS9" i="123"/>
  <c r="AT10" i="123" s="1"/>
  <c r="AT9" i="123"/>
  <c r="AU10" i="123" s="1"/>
  <c r="AU9" i="123"/>
  <c r="X10" i="123"/>
  <c r="Y10" i="123"/>
  <c r="Z10" i="123"/>
  <c r="AJ10" i="123"/>
  <c r="AK10" i="123"/>
  <c r="AL10" i="123"/>
  <c r="P11" i="123"/>
  <c r="Q11" i="123"/>
  <c r="R11" i="123"/>
  <c r="W11" i="123"/>
  <c r="X11" i="123"/>
  <c r="Z11" i="123"/>
  <c r="AA11" i="123"/>
  <c r="AB11" i="123"/>
  <c r="AC11" i="123"/>
  <c r="AD11" i="123"/>
  <c r="AI11" i="123"/>
  <c r="AJ11" i="123"/>
  <c r="AL11" i="123"/>
  <c r="AM11" i="123"/>
  <c r="AN11" i="123"/>
  <c r="AO11" i="123"/>
  <c r="AP11" i="123"/>
  <c r="AU11" i="123"/>
  <c r="W4" i="123"/>
  <c r="X4" i="123" s="1"/>
  <c r="Y4" i="123" s="1"/>
  <c r="Z4" i="123" s="1"/>
  <c r="AA4" i="123" s="1"/>
  <c r="AB4" i="123" s="1"/>
  <c r="AC4" i="123" s="1"/>
  <c r="AD4" i="123" s="1"/>
  <c r="AE4" i="123" s="1"/>
  <c r="AF4" i="123" s="1"/>
  <c r="AG4" i="123" s="1"/>
  <c r="AH4" i="123" s="1"/>
  <c r="AI4" i="123" s="1"/>
  <c r="AJ4" i="123" s="1"/>
  <c r="AK4" i="123" s="1"/>
  <c r="AL4" i="123" s="1"/>
  <c r="AM4" i="123" s="1"/>
  <c r="AN4" i="123" s="1"/>
  <c r="AO4" i="123" s="1"/>
  <c r="AP4" i="123" s="1"/>
  <c r="AQ4" i="123" s="1"/>
  <c r="AR4" i="123" s="1"/>
  <c r="AS4" i="123" s="1"/>
  <c r="AT4" i="123" s="1"/>
  <c r="AU4" i="123" s="1"/>
  <c r="L14" i="130"/>
  <c r="M14" i="130"/>
  <c r="N14" i="130"/>
  <c r="O14" i="130"/>
  <c r="P14" i="130"/>
  <c r="Q14" i="130"/>
  <c r="R14" i="130"/>
  <c r="S14" i="130"/>
  <c r="T14" i="130"/>
  <c r="U14" i="130"/>
  <c r="V14" i="130"/>
  <c r="W14" i="130"/>
  <c r="X14" i="130"/>
  <c r="Y14" i="130"/>
  <c r="Z14" i="130"/>
  <c r="K14" i="130"/>
  <c r="D6" i="142"/>
  <c r="D7" i="142"/>
  <c r="D8" i="142"/>
  <c r="D9" i="142"/>
  <c r="D10" i="142"/>
  <c r="D11" i="142"/>
  <c r="D12" i="142"/>
  <c r="D13" i="142"/>
  <c r="D14" i="142"/>
  <c r="D15" i="142"/>
  <c r="D16" i="142"/>
  <c r="D17" i="142"/>
  <c r="D18" i="142"/>
  <c r="D19" i="142"/>
  <c r="D20" i="142"/>
  <c r="D21" i="142"/>
  <c r="D22" i="142"/>
  <c r="D23" i="142"/>
  <c r="D5" i="142"/>
  <c r="AV6" i="143"/>
  <c r="AV7" i="143"/>
  <c r="AV8" i="143"/>
  <c r="AV9" i="143"/>
  <c r="AV10" i="143"/>
  <c r="AV11" i="143"/>
  <c r="AV12" i="143"/>
  <c r="AV13" i="143"/>
  <c r="AV14" i="143"/>
  <c r="AV15" i="143"/>
  <c r="AV16" i="143"/>
  <c r="AV17" i="143"/>
  <c r="AV18" i="143"/>
  <c r="AV19" i="143"/>
  <c r="AV20" i="143"/>
  <c r="M21" i="143"/>
  <c r="N21" i="143"/>
  <c r="O21" i="143"/>
  <c r="P21" i="143"/>
  <c r="Q21" i="143"/>
  <c r="R21" i="143"/>
  <c r="S21" i="143"/>
  <c r="T21" i="143"/>
  <c r="U21" i="143"/>
  <c r="V21" i="143"/>
  <c r="W21" i="143"/>
  <c r="X21" i="143"/>
  <c r="Y21" i="143"/>
  <c r="Z21" i="143"/>
  <c r="AA21" i="143"/>
  <c r="AB21" i="143"/>
  <c r="AC21" i="143"/>
  <c r="AD21" i="143"/>
  <c r="AE21" i="143"/>
  <c r="AF21" i="143"/>
  <c r="AG21" i="143"/>
  <c r="AH21" i="143"/>
  <c r="AI21" i="143"/>
  <c r="AJ21" i="143"/>
  <c r="AK21" i="143"/>
  <c r="AL21" i="143"/>
  <c r="AM21" i="143"/>
  <c r="AN21" i="143"/>
  <c r="AO21" i="143"/>
  <c r="AP21" i="143"/>
  <c r="AQ21" i="143"/>
  <c r="AR21" i="143"/>
  <c r="AS21" i="143"/>
  <c r="AT21" i="143"/>
  <c r="AU21" i="143"/>
  <c r="U22" i="143"/>
  <c r="V22" i="143"/>
  <c r="AH22" i="143"/>
  <c r="AO22" i="143"/>
  <c r="G4" i="143"/>
  <c r="H4" i="143" s="1"/>
  <c r="I4" i="143" s="1"/>
  <c r="J4" i="143" s="1"/>
  <c r="M24" i="142"/>
  <c r="N24" i="142"/>
  <c r="O24" i="142"/>
  <c r="P24" i="142"/>
  <c r="Q24" i="142"/>
  <c r="R24" i="142"/>
  <c r="S24" i="142"/>
  <c r="T24" i="142"/>
  <c r="U25" i="142" s="1"/>
  <c r="U24" i="142"/>
  <c r="V24" i="142"/>
  <c r="V25" i="142" s="1"/>
  <c r="W24" i="142"/>
  <c r="X24" i="142"/>
  <c r="Y24" i="142"/>
  <c r="Z24" i="142"/>
  <c r="AA24" i="142"/>
  <c r="AB24" i="142"/>
  <c r="AC24" i="142"/>
  <c r="AD24" i="142"/>
  <c r="AE24" i="142"/>
  <c r="AF24" i="142"/>
  <c r="AG24" i="142"/>
  <c r="AH24" i="142"/>
  <c r="AI24" i="142"/>
  <c r="AJ24" i="142"/>
  <c r="AK24" i="142"/>
  <c r="AL24" i="142"/>
  <c r="AM24" i="142"/>
  <c r="AN24" i="142"/>
  <c r="AO24" i="142"/>
  <c r="AP24" i="142"/>
  <c r="AQ24" i="142"/>
  <c r="AR24" i="142"/>
  <c r="AS24" i="142"/>
  <c r="AT24" i="142"/>
  <c r="AU24" i="142"/>
  <c r="G4" i="142"/>
  <c r="H4" i="142" s="1"/>
  <c r="I4" i="142" s="1"/>
  <c r="J4" i="142" s="1"/>
  <c r="AV9" i="142"/>
  <c r="AV8" i="142"/>
  <c r="M15" i="144"/>
  <c r="N15" i="144"/>
  <c r="O15" i="144"/>
  <c r="P15" i="144"/>
  <c r="Q15" i="144"/>
  <c r="R15" i="144"/>
  <c r="S15" i="144"/>
  <c r="T15" i="144"/>
  <c r="U15" i="144"/>
  <c r="V15" i="144"/>
  <c r="W15" i="144"/>
  <c r="X15" i="144"/>
  <c r="Y15" i="144"/>
  <c r="Z15" i="144"/>
  <c r="AA15" i="144"/>
  <c r="AB15" i="144"/>
  <c r="AC15" i="144"/>
  <c r="AD15" i="144"/>
  <c r="AE15" i="144"/>
  <c r="AF15" i="144"/>
  <c r="AG15" i="144"/>
  <c r="AH15" i="144"/>
  <c r="AI15" i="144"/>
  <c r="AJ15" i="144"/>
  <c r="AK15" i="144"/>
  <c r="AL15" i="144"/>
  <c r="AM15" i="144"/>
  <c r="AN15" i="144"/>
  <c r="AO15" i="144"/>
  <c r="AP15" i="144"/>
  <c r="AQ15" i="144"/>
  <c r="AR15" i="144"/>
  <c r="AS15" i="144"/>
  <c r="AT15" i="144"/>
  <c r="AU15" i="144"/>
  <c r="AJ22" i="143" l="1"/>
  <c r="AJ7" i="130"/>
  <c r="T17" i="130" s="1"/>
  <c r="AJ19" i="50"/>
  <c r="T53" i="50" s="1"/>
  <c r="X22" i="143"/>
  <c r="X7" i="130"/>
  <c r="X19" i="50"/>
  <c r="AU7" i="130"/>
  <c r="AU19" i="50"/>
  <c r="AT7" i="130"/>
  <c r="AT19" i="50"/>
  <c r="AH7" i="130"/>
  <c r="R17" i="130" s="1"/>
  <c r="AH19" i="50"/>
  <c r="R53" i="50" s="1"/>
  <c r="V7" i="130"/>
  <c r="V19" i="50"/>
  <c r="AK7" i="130"/>
  <c r="U17" i="130" s="1"/>
  <c r="AK19" i="50"/>
  <c r="U53" i="50" s="1"/>
  <c r="AS7" i="130"/>
  <c r="AS19" i="50"/>
  <c r="AG7" i="130"/>
  <c r="Q17" i="130" s="1"/>
  <c r="AG19" i="50"/>
  <c r="Q53" i="50" s="1"/>
  <c r="U7" i="130"/>
  <c r="U19" i="50"/>
  <c r="M7" i="130"/>
  <c r="M19" i="50"/>
  <c r="G19" i="71" s="1"/>
  <c r="W7" i="130"/>
  <c r="W19" i="50"/>
  <c r="AR7" i="130"/>
  <c r="AR19" i="50"/>
  <c r="AF7" i="130"/>
  <c r="P17" i="130" s="1"/>
  <c r="AF19" i="50"/>
  <c r="P53" i="50" s="1"/>
  <c r="AQ7" i="130"/>
  <c r="AQ19" i="50"/>
  <c r="AE7" i="130"/>
  <c r="O17" i="130" s="1"/>
  <c r="AE19" i="50"/>
  <c r="O53" i="50" s="1"/>
  <c r="S7" i="130"/>
  <c r="S19" i="50"/>
  <c r="T7" i="130"/>
  <c r="T19" i="50"/>
  <c r="AT22" i="143"/>
  <c r="AP22" i="143"/>
  <c r="AP7" i="130"/>
  <c r="Z17" i="130" s="1"/>
  <c r="AP19" i="50"/>
  <c r="Z53" i="50" s="1"/>
  <c r="AD22" i="143"/>
  <c r="AD7" i="130"/>
  <c r="N17" i="130" s="1"/>
  <c r="AD19" i="50"/>
  <c r="N53" i="50" s="1"/>
  <c r="R22" i="143"/>
  <c r="R7" i="130"/>
  <c r="R19" i="50"/>
  <c r="AS22" i="143"/>
  <c r="AO7" i="130"/>
  <c r="Y17" i="130" s="1"/>
  <c r="AO19" i="50"/>
  <c r="Y53" i="50" s="1"/>
  <c r="AC7" i="130"/>
  <c r="M17" i="130" s="1"/>
  <c r="AC19" i="50"/>
  <c r="M53" i="50" s="1"/>
  <c r="Q7" i="130"/>
  <c r="Q19" i="50"/>
  <c r="J19" i="71" s="1"/>
  <c r="AN22" i="143"/>
  <c r="AN7" i="130"/>
  <c r="X17" i="130" s="1"/>
  <c r="AN19" i="50"/>
  <c r="X53" i="50" s="1"/>
  <c r="AB7" i="130"/>
  <c r="L17" i="130" s="1"/>
  <c r="AB19" i="50"/>
  <c r="L53" i="50" s="1"/>
  <c r="P7" i="130"/>
  <c r="P19" i="50"/>
  <c r="AI7" i="130"/>
  <c r="S17" i="130" s="1"/>
  <c r="AI19" i="50"/>
  <c r="S53" i="50" s="1"/>
  <c r="Y7" i="130"/>
  <c r="Y19" i="50"/>
  <c r="AM7" i="130"/>
  <c r="W17" i="130" s="1"/>
  <c r="AM19" i="50"/>
  <c r="W53" i="50" s="1"/>
  <c r="AA7" i="130"/>
  <c r="K17" i="130" s="1"/>
  <c r="AA19" i="50"/>
  <c r="K53" i="50" s="1"/>
  <c r="O7" i="130"/>
  <c r="O19" i="50"/>
  <c r="AG22" i="143"/>
  <c r="AL22" i="143"/>
  <c r="AL7" i="130"/>
  <c r="V17" i="130" s="1"/>
  <c r="AL19" i="50"/>
  <c r="V53" i="50" s="1"/>
  <c r="Z7" i="130"/>
  <c r="Z19" i="50"/>
  <c r="N7" i="130"/>
  <c r="N19" i="50"/>
  <c r="H19" i="71" s="1"/>
  <c r="AM6" i="130"/>
  <c r="AM18" i="50"/>
  <c r="W52" i="50" s="1"/>
  <c r="V6" i="130"/>
  <c r="V7" i="102" s="1"/>
  <c r="V18" i="50"/>
  <c r="AD6" i="130"/>
  <c r="AD18" i="50"/>
  <c r="N52" i="50" s="1"/>
  <c r="O16" i="144"/>
  <c r="O6" i="130"/>
  <c r="O7" i="102" s="1"/>
  <c r="O18" i="50"/>
  <c r="M6" i="130"/>
  <c r="M7" i="102" s="1"/>
  <c r="M18" i="50"/>
  <c r="G18" i="71" s="1"/>
  <c r="AT6" i="130"/>
  <c r="AT7" i="102" s="1"/>
  <c r="AT18" i="50"/>
  <c r="AS6" i="130"/>
  <c r="AS7" i="102" s="1"/>
  <c r="AS18" i="50"/>
  <c r="AG6" i="130"/>
  <c r="AG18" i="50"/>
  <c r="Q52" i="50" s="1"/>
  <c r="U6" i="130"/>
  <c r="U7" i="102" s="1"/>
  <c r="U18" i="50"/>
  <c r="AA16" i="144"/>
  <c r="AA6" i="130"/>
  <c r="AA18" i="50"/>
  <c r="K52" i="50" s="1"/>
  <c r="AK6" i="130"/>
  <c r="AK18" i="50"/>
  <c r="U52" i="50" s="1"/>
  <c r="AH16" i="144"/>
  <c r="AH6" i="130"/>
  <c r="AH18" i="50"/>
  <c r="R52" i="50" s="1"/>
  <c r="AR6" i="130"/>
  <c r="AR7" i="102" s="1"/>
  <c r="AR18" i="50"/>
  <c r="AF6" i="130"/>
  <c r="AF18" i="50"/>
  <c r="P52" i="50" s="1"/>
  <c r="T6" i="130"/>
  <c r="T7" i="102" s="1"/>
  <c r="T18" i="50"/>
  <c r="AL16" i="144"/>
  <c r="AL6" i="130"/>
  <c r="AL18" i="50"/>
  <c r="V52" i="50" s="1"/>
  <c r="AQ6" i="130"/>
  <c r="AQ7" i="102" s="1"/>
  <c r="AQ18" i="50"/>
  <c r="AE6" i="130"/>
  <c r="AE18" i="50"/>
  <c r="O52" i="50" s="1"/>
  <c r="S6" i="130"/>
  <c r="S7" i="102" s="1"/>
  <c r="S18" i="50"/>
  <c r="AO6" i="130"/>
  <c r="AO18" i="50"/>
  <c r="Y52" i="50" s="1"/>
  <c r="AC6" i="130"/>
  <c r="AC18" i="50"/>
  <c r="M52" i="50" s="1"/>
  <c r="Q6" i="130"/>
  <c r="Q7" i="102" s="1"/>
  <c r="Q18" i="50"/>
  <c r="J18" i="71" s="1"/>
  <c r="AP6" i="130"/>
  <c r="AP18" i="50"/>
  <c r="Z52" i="50" s="1"/>
  <c r="R6" i="130"/>
  <c r="R7" i="102" s="1"/>
  <c r="R18" i="50"/>
  <c r="AN16" i="144"/>
  <c r="AN6" i="130"/>
  <c r="AN18" i="50"/>
  <c r="X52" i="50" s="1"/>
  <c r="AB16" i="144"/>
  <c r="AB6" i="130"/>
  <c r="AB18" i="50"/>
  <c r="L52" i="50" s="1"/>
  <c r="P16" i="144"/>
  <c r="P6" i="130"/>
  <c r="P7" i="102" s="1"/>
  <c r="P18" i="50"/>
  <c r="N16" i="144"/>
  <c r="N6" i="130"/>
  <c r="N7" i="102" s="1"/>
  <c r="N18" i="50"/>
  <c r="H18" i="71" s="1"/>
  <c r="Z16" i="144"/>
  <c r="Z6" i="130"/>
  <c r="Z7" i="102" s="1"/>
  <c r="Z18" i="50"/>
  <c r="X16" i="144"/>
  <c r="X6" i="130"/>
  <c r="X7" i="102" s="1"/>
  <c r="X18" i="50"/>
  <c r="Y6" i="130"/>
  <c r="Y7" i="102" s="1"/>
  <c r="Y18" i="50"/>
  <c r="AM16" i="144"/>
  <c r="AJ6" i="130"/>
  <c r="AJ18" i="50"/>
  <c r="T52" i="50" s="1"/>
  <c r="AU6" i="130"/>
  <c r="AU7" i="102" s="1"/>
  <c r="AU18" i="50"/>
  <c r="AI6" i="130"/>
  <c r="AI18" i="50"/>
  <c r="S52" i="50" s="1"/>
  <c r="W6" i="130"/>
  <c r="W7" i="102" s="1"/>
  <c r="W18" i="50"/>
  <c r="Y25" i="142"/>
  <c r="Y5" i="130"/>
  <c r="Y8" i="130" s="1"/>
  <c r="Y7" i="229" s="1"/>
  <c r="Y17" i="50"/>
  <c r="AU25" i="142"/>
  <c r="AU5" i="130"/>
  <c r="AU17" i="50"/>
  <c r="AI25" i="142"/>
  <c r="AI5" i="130"/>
  <c r="AI17" i="50"/>
  <c r="S51" i="50" s="1"/>
  <c r="W5" i="130"/>
  <c r="W8" i="130" s="1"/>
  <c r="W7" i="229" s="1"/>
  <c r="W17" i="50"/>
  <c r="AH5" i="130"/>
  <c r="AH17" i="50"/>
  <c r="R51" i="50" s="1"/>
  <c r="V5" i="130"/>
  <c r="V8" i="130" s="1"/>
  <c r="V7" i="229" s="1"/>
  <c r="V17" i="50"/>
  <c r="AS5" i="130"/>
  <c r="AS8" i="130" s="1"/>
  <c r="AS7" i="229" s="1"/>
  <c r="AS17" i="50"/>
  <c r="AG5" i="130"/>
  <c r="AG17" i="50"/>
  <c r="Q51" i="50" s="1"/>
  <c r="U5" i="130"/>
  <c r="U17" i="50"/>
  <c r="AT5" i="130"/>
  <c r="AT8" i="130" s="1"/>
  <c r="AT7" i="229" s="1"/>
  <c r="AT17" i="50"/>
  <c r="AR5" i="130"/>
  <c r="AR17" i="50"/>
  <c r="AF5" i="130"/>
  <c r="AF17" i="50"/>
  <c r="P51" i="50" s="1"/>
  <c r="T5" i="130"/>
  <c r="T17" i="50"/>
  <c r="AQ5" i="130"/>
  <c r="AQ8" i="130" s="1"/>
  <c r="AQ7" i="229" s="1"/>
  <c r="AQ17" i="50"/>
  <c r="AE5" i="130"/>
  <c r="AE17" i="50"/>
  <c r="O51" i="50" s="1"/>
  <c r="S5" i="130"/>
  <c r="S17" i="50"/>
  <c r="R5" i="130"/>
  <c r="R17" i="50"/>
  <c r="AD25" i="142"/>
  <c r="AD5" i="130"/>
  <c r="AD17" i="50"/>
  <c r="N51" i="50" s="1"/>
  <c r="AS25" i="142"/>
  <c r="AO5" i="130"/>
  <c r="AO17" i="50"/>
  <c r="Y51" i="50" s="1"/>
  <c r="AC5" i="130"/>
  <c r="AC17" i="50"/>
  <c r="M51" i="50" s="1"/>
  <c r="Q5" i="130"/>
  <c r="Q17" i="50"/>
  <c r="J17" i="71" s="1"/>
  <c r="AT25" i="142"/>
  <c r="AH25" i="142"/>
  <c r="AN25" i="142"/>
  <c r="AN5" i="130"/>
  <c r="AN17" i="50"/>
  <c r="X51" i="50" s="1"/>
  <c r="AB5" i="130"/>
  <c r="AB17" i="50"/>
  <c r="L51" i="50" s="1"/>
  <c r="P5" i="130"/>
  <c r="P17" i="50"/>
  <c r="AP25" i="142"/>
  <c r="AP5" i="130"/>
  <c r="AP17" i="50"/>
  <c r="Z51" i="50" s="1"/>
  <c r="AG25" i="142"/>
  <c r="AM5" i="130"/>
  <c r="AM17" i="50"/>
  <c r="W51" i="50" s="1"/>
  <c r="AA5" i="130"/>
  <c r="AA17" i="50"/>
  <c r="K51" i="50" s="1"/>
  <c r="O5" i="130"/>
  <c r="O17" i="50"/>
  <c r="W25" i="142"/>
  <c r="AL25" i="142"/>
  <c r="AL5" i="130"/>
  <c r="AL17" i="50"/>
  <c r="V51" i="50" s="1"/>
  <c r="Z5" i="130"/>
  <c r="Z17" i="50"/>
  <c r="N5" i="130"/>
  <c r="N17" i="50"/>
  <c r="H17" i="71" s="1"/>
  <c r="AK5" i="130"/>
  <c r="AK17" i="50"/>
  <c r="U51" i="50" s="1"/>
  <c r="M5" i="130"/>
  <c r="M17" i="50"/>
  <c r="G17" i="71" s="1"/>
  <c r="AJ5" i="130"/>
  <c r="AJ17" i="50"/>
  <c r="T51" i="50" s="1"/>
  <c r="X5" i="130"/>
  <c r="X17" i="50"/>
  <c r="O23" i="213"/>
  <c r="AA4" i="213"/>
  <c r="AF12" i="117"/>
  <c r="AO11" i="117"/>
  <c r="AJ11" i="117"/>
  <c r="X11" i="117"/>
  <c r="U11" i="117"/>
  <c r="AQ11" i="117"/>
  <c r="AC11" i="117"/>
  <c r="T11" i="117"/>
  <c r="AR12" i="117"/>
  <c r="AE11" i="117"/>
  <c r="S11" i="117"/>
  <c r="R11" i="117"/>
  <c r="Q11" i="117"/>
  <c r="AP11" i="117"/>
  <c r="AN11" i="117"/>
  <c r="AB11" i="117"/>
  <c r="P11" i="117"/>
  <c r="AD11" i="117"/>
  <c r="AM11" i="117"/>
  <c r="AA11" i="117"/>
  <c r="O11" i="117"/>
  <c r="AQ10" i="126"/>
  <c r="Z11" i="126"/>
  <c r="AJ10" i="126"/>
  <c r="X10" i="126"/>
  <c r="AP10" i="126"/>
  <c r="P11" i="126"/>
  <c r="AL11" i="126"/>
  <c r="N11" i="126"/>
  <c r="AD10" i="126"/>
  <c r="R11" i="126"/>
  <c r="AO10" i="126"/>
  <c r="AC10" i="126"/>
  <c r="Q10" i="126"/>
  <c r="AA10" i="126"/>
  <c r="Z23" i="117"/>
  <c r="AB23" i="117"/>
  <c r="AC23" i="117"/>
  <c r="AI24" i="117"/>
  <c r="AD19" i="117"/>
  <c r="AD23" i="117" s="1"/>
  <c r="AE24" i="117" s="1"/>
  <c r="AA19" i="117"/>
  <c r="AA23" i="117" s="1"/>
  <c r="AB24" i="117" s="1"/>
  <c r="M14" i="124"/>
  <c r="Y13" i="124"/>
  <c r="AJ13" i="124"/>
  <c r="X14" i="124"/>
  <c r="AU13" i="124"/>
  <c r="AI13" i="124"/>
  <c r="W13" i="124"/>
  <c r="AK14" i="124"/>
  <c r="O14" i="124"/>
  <c r="AO13" i="124"/>
  <c r="AC13" i="124"/>
  <c r="Q13" i="124"/>
  <c r="P13" i="124"/>
  <c r="AP13" i="125"/>
  <c r="Q13" i="125"/>
  <c r="P13" i="125"/>
  <c r="R13" i="125"/>
  <c r="AC13" i="125"/>
  <c r="AO14" i="125"/>
  <c r="AB13" i="125"/>
  <c r="AT13" i="125"/>
  <c r="AH13" i="125"/>
  <c r="V13" i="125"/>
  <c r="AQ13" i="125"/>
  <c r="AD14" i="125"/>
  <c r="W13" i="125"/>
  <c r="AN13" i="125"/>
  <c r="AM13" i="125"/>
  <c r="AA13" i="125"/>
  <c r="O13" i="125"/>
  <c r="AP16" i="204"/>
  <c r="AO16" i="204"/>
  <c r="AJ16" i="204"/>
  <c r="AD17" i="204"/>
  <c r="AC16" i="204"/>
  <c r="AT16" i="204"/>
  <c r="AH16" i="204"/>
  <c r="V16" i="204"/>
  <c r="AH17" i="204"/>
  <c r="Q16" i="204"/>
  <c r="R17" i="204"/>
  <c r="P16" i="204"/>
  <c r="AB16" i="204"/>
  <c r="AN17" i="204"/>
  <c r="AM16" i="204"/>
  <c r="AA16" i="204"/>
  <c r="O16" i="204"/>
  <c r="AF10" i="123"/>
  <c r="AE10" i="123"/>
  <c r="AT11" i="123"/>
  <c r="AH11" i="123"/>
  <c r="V11" i="123"/>
  <c r="S10" i="123"/>
  <c r="AS11" i="123"/>
  <c r="AG11" i="123"/>
  <c r="U11" i="123"/>
  <c r="Q10" i="123"/>
  <c r="T10" i="123"/>
  <c r="AQ10" i="123"/>
  <c r="AR11" i="123"/>
  <c r="AF11" i="123"/>
  <c r="T11" i="123"/>
  <c r="AN10" i="123"/>
  <c r="AB10" i="123"/>
  <c r="AR10" i="123"/>
  <c r="AK22" i="143"/>
  <c r="T22" i="143"/>
  <c r="AR22" i="143"/>
  <c r="AF22" i="143"/>
  <c r="Q22" i="143"/>
  <c r="AC22" i="143"/>
  <c r="AA22" i="143"/>
  <c r="AB22" i="143"/>
  <c r="O22" i="143"/>
  <c r="Z22" i="143"/>
  <c r="AU22" i="143"/>
  <c r="AI22" i="143"/>
  <c r="W22" i="143"/>
  <c r="P22" i="143"/>
  <c r="AM22" i="143"/>
  <c r="N22" i="143"/>
  <c r="Y22" i="143"/>
  <c r="AQ22" i="143"/>
  <c r="AE22" i="143"/>
  <c r="S22" i="143"/>
  <c r="O25" i="142"/>
  <c r="AF25" i="142"/>
  <c r="AO25" i="142"/>
  <c r="AR25" i="142"/>
  <c r="S25" i="142"/>
  <c r="R25" i="142"/>
  <c r="Q25" i="142"/>
  <c r="P25" i="142"/>
  <c r="AA25" i="142"/>
  <c r="Z25" i="142"/>
  <c r="AK25" i="142"/>
  <c r="AJ25" i="142"/>
  <c r="X25" i="142"/>
  <c r="AQ25" i="142"/>
  <c r="AC25" i="142"/>
  <c r="AM25" i="142"/>
  <c r="N25" i="142"/>
  <c r="T25" i="142"/>
  <c r="AE25" i="142"/>
  <c r="AB25" i="142"/>
  <c r="AF16" i="144"/>
  <c r="AK16" i="144"/>
  <c r="Y16" i="144"/>
  <c r="AJ16" i="144"/>
  <c r="AI16" i="144"/>
  <c r="AT16" i="144"/>
  <c r="V16" i="144"/>
  <c r="AS16" i="144"/>
  <c r="AG16" i="144"/>
  <c r="AR16" i="144"/>
  <c r="T16" i="144"/>
  <c r="AE16" i="144"/>
  <c r="AP16" i="144"/>
  <c r="AD16" i="144"/>
  <c r="R16" i="144"/>
  <c r="AO16" i="144"/>
  <c r="AC16" i="144"/>
  <c r="Q16" i="144"/>
  <c r="AU16" i="144"/>
  <c r="W16" i="144"/>
  <c r="U16" i="144"/>
  <c r="AQ16" i="144"/>
  <c r="S16" i="144"/>
  <c r="N8" i="130" l="1"/>
  <c r="N7" i="229" s="1"/>
  <c r="R8" i="130"/>
  <c r="R7" i="229" s="1"/>
  <c r="O8" i="130"/>
  <c r="O7" i="229" s="1"/>
  <c r="Q8" i="130"/>
  <c r="S8" i="130"/>
  <c r="S7" i="229" s="1"/>
  <c r="M8" i="130"/>
  <c r="M7" i="229" s="1"/>
  <c r="X8" i="130"/>
  <c r="V16" i="130"/>
  <c r="AL7" i="102"/>
  <c r="AK7" i="102"/>
  <c r="U16" i="130"/>
  <c r="AR8" i="130"/>
  <c r="AR7" i="229" s="1"/>
  <c r="L16" i="130"/>
  <c r="AB7" i="102"/>
  <c r="M16" i="130"/>
  <c r="AC7" i="102"/>
  <c r="K16" i="130"/>
  <c r="AA7" i="102"/>
  <c r="Z8" i="130"/>
  <c r="Y16" i="130"/>
  <c r="AO7" i="102"/>
  <c r="X16" i="130"/>
  <c r="AN7" i="102"/>
  <c r="AF7" i="102"/>
  <c r="P16" i="130"/>
  <c r="U8" i="130"/>
  <c r="N16" i="130"/>
  <c r="AD7" i="102"/>
  <c r="Q16" i="130"/>
  <c r="AG7" i="102"/>
  <c r="P8" i="130"/>
  <c r="P7" i="229" s="1"/>
  <c r="O16" i="130"/>
  <c r="AE7" i="102"/>
  <c r="S16" i="130"/>
  <c r="AI7" i="102"/>
  <c r="O9" i="130"/>
  <c r="AU8" i="130"/>
  <c r="AJ7" i="102"/>
  <c r="T16" i="130"/>
  <c r="R16" i="130"/>
  <c r="AH7" i="102"/>
  <c r="T8" i="130"/>
  <c r="Z16" i="130"/>
  <c r="AP7" i="102"/>
  <c r="W16" i="130"/>
  <c r="AM7" i="102"/>
  <c r="X9" i="130"/>
  <c r="R15" i="130"/>
  <c r="AH8" i="130"/>
  <c r="AH7" i="229" s="1"/>
  <c r="R21" i="229" s="1"/>
  <c r="AP8" i="130"/>
  <c r="AP7" i="229" s="1"/>
  <c r="Z21" i="229" s="1"/>
  <c r="Z15" i="130"/>
  <c r="AC8" i="130"/>
  <c r="AC7" i="229" s="1"/>
  <c r="M21" i="229" s="1"/>
  <c r="M15" i="130"/>
  <c r="AE8" i="130"/>
  <c r="AE7" i="229" s="1"/>
  <c r="O21" i="229" s="1"/>
  <c r="O15" i="130"/>
  <c r="AI8" i="130"/>
  <c r="AI7" i="229" s="1"/>
  <c r="S21" i="229" s="1"/>
  <c r="S15" i="130"/>
  <c r="AL8" i="130"/>
  <c r="V15" i="130"/>
  <c r="AJ8" i="130"/>
  <c r="AJ7" i="229" s="1"/>
  <c r="T21" i="229" s="1"/>
  <c r="T15" i="130"/>
  <c r="AO8" i="130"/>
  <c r="AO7" i="229" s="1"/>
  <c r="Y21" i="229" s="1"/>
  <c r="Y15" i="130"/>
  <c r="Q15" i="130"/>
  <c r="AG8" i="130"/>
  <c r="AG7" i="229" s="1"/>
  <c r="Q21" i="229" s="1"/>
  <c r="S9" i="130"/>
  <c r="AT9" i="130"/>
  <c r="AK8" i="130"/>
  <c r="AK7" i="229" s="1"/>
  <c r="U21" i="229" s="1"/>
  <c r="U15" i="130"/>
  <c r="AA8" i="130"/>
  <c r="AA7" i="229" s="1"/>
  <c r="K21" i="229" s="1"/>
  <c r="K15" i="130"/>
  <c r="AN8" i="130"/>
  <c r="AN7" i="229" s="1"/>
  <c r="X21" i="229" s="1"/>
  <c r="X15" i="130"/>
  <c r="AD8" i="130"/>
  <c r="AD7" i="229" s="1"/>
  <c r="N21" i="229" s="1"/>
  <c r="N15" i="130"/>
  <c r="AF8" i="130"/>
  <c r="AF7" i="229" s="1"/>
  <c r="P21" i="229" s="1"/>
  <c r="P15" i="130"/>
  <c r="W9" i="130"/>
  <c r="AB8" i="130"/>
  <c r="AB7" i="229" s="1"/>
  <c r="L21" i="229" s="1"/>
  <c r="L15" i="130"/>
  <c r="P9" i="130"/>
  <c r="AM8" i="130"/>
  <c r="AM7" i="229" s="1"/>
  <c r="W21" i="229" s="1"/>
  <c r="W15" i="130"/>
  <c r="AB4" i="213"/>
  <c r="P23" i="213"/>
  <c r="AC24" i="117"/>
  <c r="AD24" i="117"/>
  <c r="AA24" i="117"/>
  <c r="V18" i="130" l="1"/>
  <c r="AL7" i="229"/>
  <c r="V21" i="229" s="1"/>
  <c r="Z9" i="130"/>
  <c r="Z7" i="229"/>
  <c r="Y9" i="130"/>
  <c r="X7" i="229"/>
  <c r="R9" i="130"/>
  <c r="Q7" i="229"/>
  <c r="U9" i="130"/>
  <c r="T7" i="229"/>
  <c r="V9" i="130"/>
  <c r="U7" i="229"/>
  <c r="AU9" i="130"/>
  <c r="AU7" i="229"/>
  <c r="Q9" i="130"/>
  <c r="N9" i="130"/>
  <c r="AR9" i="130"/>
  <c r="AS9" i="130"/>
  <c r="T9" i="130"/>
  <c r="AD9" i="130"/>
  <c r="N19" i="130" s="1"/>
  <c r="M18" i="130"/>
  <c r="AP9" i="130"/>
  <c r="Z19" i="130" s="1"/>
  <c r="Y18" i="130"/>
  <c r="T18" i="130"/>
  <c r="AO9" i="130"/>
  <c r="Y19" i="130" s="1"/>
  <c r="X18" i="130"/>
  <c r="AA9" i="130"/>
  <c r="K19" i="130" s="1"/>
  <c r="K18" i="130"/>
  <c r="AB9" i="130"/>
  <c r="L19" i="130" s="1"/>
  <c r="AC9" i="130"/>
  <c r="M19" i="130" s="1"/>
  <c r="L18" i="130"/>
  <c r="AK9" i="130"/>
  <c r="U19" i="130" s="1"/>
  <c r="U18" i="130"/>
  <c r="AL9" i="130"/>
  <c r="V19" i="130" s="1"/>
  <c r="AQ9" i="130"/>
  <c r="Z18" i="130"/>
  <c r="R18" i="130"/>
  <c r="AI9" i="130"/>
  <c r="S19" i="130" s="1"/>
  <c r="P18" i="130"/>
  <c r="AG9" i="130"/>
  <c r="Q19" i="130" s="1"/>
  <c r="S18" i="130"/>
  <c r="AJ9" i="130"/>
  <c r="T19" i="130" s="1"/>
  <c r="AM9" i="130"/>
  <c r="W19" i="130" s="1"/>
  <c r="W18" i="130"/>
  <c r="AN9" i="130"/>
  <c r="X19" i="130" s="1"/>
  <c r="AE9" i="130"/>
  <c r="O19" i="130" s="1"/>
  <c r="N18" i="130"/>
  <c r="Q18" i="130"/>
  <c r="AH9" i="130"/>
  <c r="R19" i="130" s="1"/>
  <c r="O18" i="130"/>
  <c r="AF9" i="130"/>
  <c r="P19" i="130" s="1"/>
  <c r="Q23" i="213"/>
  <c r="AC4" i="213"/>
  <c r="L9" i="102"/>
  <c r="M9" i="102"/>
  <c r="N9" i="102"/>
  <c r="O9" i="102"/>
  <c r="P9" i="102"/>
  <c r="Q9" i="102"/>
  <c r="R9" i="102"/>
  <c r="S9" i="102"/>
  <c r="T9" i="102"/>
  <c r="U9" i="102"/>
  <c r="V9" i="102"/>
  <c r="W9" i="102"/>
  <c r="X9" i="102"/>
  <c r="Y9" i="102"/>
  <c r="Z9" i="102"/>
  <c r="AA9" i="102"/>
  <c r="AB9" i="102"/>
  <c r="AC9" i="102"/>
  <c r="AD9" i="102"/>
  <c r="AE9" i="102"/>
  <c r="AF9" i="102"/>
  <c r="AG9" i="102"/>
  <c r="AH9" i="102"/>
  <c r="AI9" i="102"/>
  <c r="AJ9" i="102"/>
  <c r="AK9" i="102"/>
  <c r="AL9" i="102"/>
  <c r="AM9" i="102"/>
  <c r="AN9" i="102"/>
  <c r="AO9" i="102"/>
  <c r="AP9" i="102"/>
  <c r="AQ9" i="102"/>
  <c r="AR9" i="102"/>
  <c r="AS9" i="102"/>
  <c r="AT9" i="102"/>
  <c r="AU9" i="102"/>
  <c r="L8" i="102"/>
  <c r="M8" i="102"/>
  <c r="N8" i="102"/>
  <c r="O8" i="102"/>
  <c r="P8" i="102"/>
  <c r="Q8" i="102"/>
  <c r="R8" i="102"/>
  <c r="S8" i="102"/>
  <c r="T8" i="102"/>
  <c r="U8" i="102"/>
  <c r="V8" i="102"/>
  <c r="W8" i="102"/>
  <c r="X8" i="102"/>
  <c r="Y8" i="102"/>
  <c r="Z8" i="102"/>
  <c r="AA8" i="102"/>
  <c r="AB8" i="102"/>
  <c r="AC8" i="102"/>
  <c r="AD8" i="102"/>
  <c r="AE8" i="102"/>
  <c r="AF8" i="102"/>
  <c r="AG8" i="102"/>
  <c r="AH8" i="102"/>
  <c r="AI8" i="102"/>
  <c r="AJ8" i="102"/>
  <c r="AK8" i="102"/>
  <c r="AL8" i="102"/>
  <c r="AM8" i="102"/>
  <c r="AN8" i="102"/>
  <c r="AO8" i="102"/>
  <c r="AP8" i="102"/>
  <c r="AQ8" i="102"/>
  <c r="AR8" i="102"/>
  <c r="AS8" i="102"/>
  <c r="AT8" i="102"/>
  <c r="AU8" i="102"/>
  <c r="L6" i="102"/>
  <c r="M6" i="102"/>
  <c r="N6" i="102"/>
  <c r="O6" i="102"/>
  <c r="P6" i="102"/>
  <c r="Q6" i="102"/>
  <c r="R6" i="102"/>
  <c r="S6" i="102"/>
  <c r="T6" i="102"/>
  <c r="U6" i="102"/>
  <c r="V6" i="102"/>
  <c r="W6" i="102"/>
  <c r="X6" i="102"/>
  <c r="Y6" i="102"/>
  <c r="Z6" i="102"/>
  <c r="AA6" i="102"/>
  <c r="AB6" i="102"/>
  <c r="AC6" i="102"/>
  <c r="AD6" i="102"/>
  <c r="AE6" i="102"/>
  <c r="AF6" i="102"/>
  <c r="AG6" i="102"/>
  <c r="AH6" i="102"/>
  <c r="AI6" i="102"/>
  <c r="AJ6" i="102"/>
  <c r="AK6" i="102"/>
  <c r="AL6" i="102"/>
  <c r="AM6" i="102"/>
  <c r="AN6" i="102"/>
  <c r="AO6" i="102"/>
  <c r="AP6" i="102"/>
  <c r="AQ6" i="102"/>
  <c r="AR6" i="102"/>
  <c r="AS6" i="102"/>
  <c r="AT6" i="102"/>
  <c r="AU6" i="102"/>
  <c r="Z4" i="204"/>
  <c r="AA4" i="204" s="1"/>
  <c r="AB4" i="204" s="1"/>
  <c r="AC4" i="204" s="1"/>
  <c r="AD4" i="204" s="1"/>
  <c r="AE4" i="204" s="1"/>
  <c r="AF4" i="204" s="1"/>
  <c r="AG4" i="204" s="1"/>
  <c r="AH4" i="204" s="1"/>
  <c r="AI4" i="204" s="1"/>
  <c r="AJ4" i="204" s="1"/>
  <c r="AK4" i="204" s="1"/>
  <c r="AL4" i="204" s="1"/>
  <c r="AM4" i="204" s="1"/>
  <c r="AN4" i="204" s="1"/>
  <c r="AO4" i="204" s="1"/>
  <c r="AP4" i="204" s="1"/>
  <c r="AQ4" i="204" s="1"/>
  <c r="AR4" i="204" s="1"/>
  <c r="AS4" i="204" s="1"/>
  <c r="AT4" i="204" s="1"/>
  <c r="AU4" i="204" s="1"/>
  <c r="L5" i="102"/>
  <c r="M5" i="102"/>
  <c r="N5" i="102"/>
  <c r="O5" i="102"/>
  <c r="P5" i="102"/>
  <c r="Q5" i="102"/>
  <c r="R5" i="102"/>
  <c r="S5" i="102"/>
  <c r="T5" i="102"/>
  <c r="U5" i="102"/>
  <c r="V5" i="102"/>
  <c r="W5" i="102"/>
  <c r="X5" i="102"/>
  <c r="Y5" i="102"/>
  <c r="Z5" i="102"/>
  <c r="AA5" i="102"/>
  <c r="AB5" i="102"/>
  <c r="AC5" i="102"/>
  <c r="AD5" i="102"/>
  <c r="AE5" i="102"/>
  <c r="AF5" i="102"/>
  <c r="AG5" i="102"/>
  <c r="AH5" i="102"/>
  <c r="AI5" i="102"/>
  <c r="AJ5" i="102"/>
  <c r="AK5" i="102"/>
  <c r="AL5" i="102"/>
  <c r="AM5" i="102"/>
  <c r="AN5" i="102"/>
  <c r="AO5" i="102"/>
  <c r="AP5" i="102"/>
  <c r="AQ5" i="102"/>
  <c r="AR5" i="102"/>
  <c r="AS5" i="102"/>
  <c r="AT5" i="102"/>
  <c r="AU5" i="102"/>
  <c r="G4" i="102"/>
  <c r="H4" i="102"/>
  <c r="I4" i="102" s="1"/>
  <c r="J4" i="102" s="1"/>
  <c r="L11" i="120"/>
  <c r="M11" i="120"/>
  <c r="N11" i="120"/>
  <c r="O11" i="120"/>
  <c r="P11" i="120"/>
  <c r="Q11" i="120"/>
  <c r="R11" i="120"/>
  <c r="S11" i="120"/>
  <c r="T11" i="120"/>
  <c r="U11" i="120"/>
  <c r="V11" i="120"/>
  <c r="W11" i="120"/>
  <c r="X11" i="120"/>
  <c r="Y11" i="120"/>
  <c r="Z11" i="120"/>
  <c r="AA11" i="120"/>
  <c r="AB11" i="120"/>
  <c r="AC11" i="120"/>
  <c r="AD11" i="120"/>
  <c r="AE11" i="120"/>
  <c r="AF11" i="120"/>
  <c r="AG11" i="120"/>
  <c r="AH11" i="120"/>
  <c r="AI11" i="120"/>
  <c r="AJ11" i="120"/>
  <c r="AK11" i="120"/>
  <c r="AL11" i="120"/>
  <c r="AM11" i="120"/>
  <c r="AN11" i="120"/>
  <c r="AO11" i="120"/>
  <c r="AP11" i="120"/>
  <c r="AQ11" i="120"/>
  <c r="AR11" i="120"/>
  <c r="AS11" i="120"/>
  <c r="AT11" i="120"/>
  <c r="AU11" i="120"/>
  <c r="P7" i="211"/>
  <c r="P8" i="211" s="1"/>
  <c r="Q7" i="211"/>
  <c r="R8" i="211" s="1"/>
  <c r="R7" i="211"/>
  <c r="S8" i="211" s="1"/>
  <c r="S7" i="211"/>
  <c r="T8" i="211" s="1"/>
  <c r="T7" i="211"/>
  <c r="T9" i="211" s="1"/>
  <c r="U7" i="211"/>
  <c r="V8" i="211" s="1"/>
  <c r="V7" i="211"/>
  <c r="V9" i="211" s="1"/>
  <c r="W7" i="211"/>
  <c r="X8" i="211" s="1"/>
  <c r="X7" i="211"/>
  <c r="Y7" i="211"/>
  <c r="Z7" i="211"/>
  <c r="AA7" i="211"/>
  <c r="AB8" i="211" s="1"/>
  <c r="AB7" i="211"/>
  <c r="AC8" i="211" s="1"/>
  <c r="AC7" i="211"/>
  <c r="AD8" i="211" s="1"/>
  <c r="AD7" i="211"/>
  <c r="AE8" i="211" s="1"/>
  <c r="AE7" i="211"/>
  <c r="AF8" i="211" s="1"/>
  <c r="AF7" i="211"/>
  <c r="AF9" i="211" s="1"/>
  <c r="AG7" i="211"/>
  <c r="AH8" i="211" s="1"/>
  <c r="AH7" i="211"/>
  <c r="AI8" i="211" s="1"/>
  <c r="AI7" i="211"/>
  <c r="AJ8" i="211" s="1"/>
  <c r="AJ7" i="211"/>
  <c r="AK7" i="211"/>
  <c r="AL7" i="211"/>
  <c r="AM7" i="211"/>
  <c r="AN8" i="211" s="1"/>
  <c r="AN7" i="211"/>
  <c r="AO8" i="211" s="1"/>
  <c r="AO7" i="211"/>
  <c r="AP8" i="211" s="1"/>
  <c r="AP7" i="211"/>
  <c r="AQ8" i="211" s="1"/>
  <c r="AQ7" i="211"/>
  <c r="AR8" i="211" s="1"/>
  <c r="AR7" i="211"/>
  <c r="AR9" i="211" s="1"/>
  <c r="AS7" i="211"/>
  <c r="AT8" i="211" s="1"/>
  <c r="AT7" i="211"/>
  <c r="AU8" i="211" s="1"/>
  <c r="AU7" i="211"/>
  <c r="AU9" i="211" s="1"/>
  <c r="Y8" i="211"/>
  <c r="Z8" i="211"/>
  <c r="AA8" i="211"/>
  <c r="AK8" i="211"/>
  <c r="AL8" i="211"/>
  <c r="AM8" i="211"/>
  <c r="P9" i="211"/>
  <c r="Q9" i="211"/>
  <c r="R9" i="211"/>
  <c r="S9" i="211"/>
  <c r="X9" i="211"/>
  <c r="Y9" i="211"/>
  <c r="Z9" i="211"/>
  <c r="AA9" i="211"/>
  <c r="AB9" i="211"/>
  <c r="AC9" i="211"/>
  <c r="AD9" i="211"/>
  <c r="AE9" i="211"/>
  <c r="AJ9" i="211"/>
  <c r="AK9" i="211"/>
  <c r="AL9" i="211"/>
  <c r="AM9" i="211"/>
  <c r="AN9" i="211"/>
  <c r="AO9" i="211"/>
  <c r="AP9" i="211"/>
  <c r="AQ9" i="211"/>
  <c r="N10" i="120"/>
  <c r="P10" i="120"/>
  <c r="Q10" i="120"/>
  <c r="R10" i="120"/>
  <c r="V10" i="120"/>
  <c r="W10" i="120"/>
  <c r="Z10" i="120"/>
  <c r="AB10" i="120"/>
  <c r="AC10" i="120"/>
  <c r="AD10" i="120"/>
  <c r="AH10" i="120"/>
  <c r="AI10" i="120"/>
  <c r="AL10" i="120"/>
  <c r="AN10" i="120"/>
  <c r="AO10" i="120"/>
  <c r="AP10" i="120"/>
  <c r="AT10" i="120"/>
  <c r="AU10" i="120"/>
  <c r="M11" i="212"/>
  <c r="M10" i="120" s="1"/>
  <c r="N11" i="212"/>
  <c r="N12" i="212" s="1"/>
  <c r="O11" i="212"/>
  <c r="O12" i="212" s="1"/>
  <c r="P11" i="212"/>
  <c r="Q11" i="212"/>
  <c r="R11" i="212"/>
  <c r="S11" i="212"/>
  <c r="S12" i="212" s="1"/>
  <c r="T11" i="212"/>
  <c r="T10" i="120" s="1"/>
  <c r="U11" i="212"/>
  <c r="U10" i="120" s="1"/>
  <c r="V11" i="212"/>
  <c r="W11" i="212"/>
  <c r="W12" i="212" s="1"/>
  <c r="X11" i="212"/>
  <c r="Y11" i="212"/>
  <c r="Y10" i="120" s="1"/>
  <c r="Z11" i="212"/>
  <c r="Z12" i="212" s="1"/>
  <c r="AA11" i="212"/>
  <c r="AA10" i="120" s="1"/>
  <c r="AB11" i="212"/>
  <c r="AC11" i="212"/>
  <c r="AD11" i="212"/>
  <c r="AD12" i="212" s="1"/>
  <c r="AE11" i="212"/>
  <c r="AE12" i="212" s="1"/>
  <c r="AF11" i="212"/>
  <c r="AF10" i="120" s="1"/>
  <c r="AG11" i="212"/>
  <c r="AG10" i="120" s="1"/>
  <c r="AH11" i="212"/>
  <c r="AI11" i="212"/>
  <c r="AI12" i="212" s="1"/>
  <c r="AJ11" i="212"/>
  <c r="AK11" i="212"/>
  <c r="AK10" i="120" s="1"/>
  <c r="AL11" i="212"/>
  <c r="AL12" i="212" s="1"/>
  <c r="AM11" i="212"/>
  <c r="AM10" i="120" s="1"/>
  <c r="AN11" i="212"/>
  <c r="AO11" i="212"/>
  <c r="AP11" i="212"/>
  <c r="AQ11" i="212"/>
  <c r="AR11" i="212"/>
  <c r="AR10" i="120" s="1"/>
  <c r="AS11" i="212"/>
  <c r="AS10" i="120" s="1"/>
  <c r="AT11" i="212"/>
  <c r="AU11" i="212"/>
  <c r="AU12" i="212" s="1"/>
  <c r="U12" i="212"/>
  <c r="V12" i="212"/>
  <c r="AA12" i="212"/>
  <c r="AG12" i="212"/>
  <c r="AH12" i="212"/>
  <c r="AS12" i="212"/>
  <c r="AT12" i="212"/>
  <c r="V6" i="120"/>
  <c r="N15" i="205"/>
  <c r="N6" i="120" s="1"/>
  <c r="O15" i="205"/>
  <c r="O6" i="120" s="1"/>
  <c r="P15" i="205"/>
  <c r="P6" i="120" s="1"/>
  <c r="Q15" i="205"/>
  <c r="R15" i="205"/>
  <c r="S15" i="205"/>
  <c r="S6" i="120" s="1"/>
  <c r="T15" i="205"/>
  <c r="T6" i="120" s="1"/>
  <c r="U15" i="205"/>
  <c r="U24" i="50" s="1"/>
  <c r="V15" i="205"/>
  <c r="V24" i="50" s="1"/>
  <c r="W15" i="205"/>
  <c r="W24" i="50" s="1"/>
  <c r="X15" i="205"/>
  <c r="X6" i="120" s="1"/>
  <c r="M23" i="120" s="1"/>
  <c r="Y15" i="205"/>
  <c r="Y6" i="120" s="1"/>
  <c r="N23" i="120" s="1"/>
  <c r="Z15" i="205"/>
  <c r="Z6" i="120" s="1"/>
  <c r="O23" i="120" s="1"/>
  <c r="AA15" i="205"/>
  <c r="AA6" i="120" s="1"/>
  <c r="P23" i="120" s="1"/>
  <c r="AB15" i="205"/>
  <c r="AB6" i="120" s="1"/>
  <c r="Q23" i="120" s="1"/>
  <c r="AC15" i="205"/>
  <c r="AD15" i="205"/>
  <c r="AE15" i="205"/>
  <c r="AF15" i="205"/>
  <c r="AF6" i="120" s="1"/>
  <c r="U23" i="120" s="1"/>
  <c r="AG15" i="205"/>
  <c r="AG24" i="50" s="1"/>
  <c r="Q58" i="50" s="1"/>
  <c r="AH15" i="205"/>
  <c r="AH24" i="50" s="1"/>
  <c r="R58" i="50" s="1"/>
  <c r="AI15" i="205"/>
  <c r="AI24" i="50" s="1"/>
  <c r="S58" i="50" s="1"/>
  <c r="AJ15" i="205"/>
  <c r="AJ6" i="120" s="1"/>
  <c r="AK15" i="205"/>
  <c r="AK6" i="120" s="1"/>
  <c r="AL15" i="205"/>
  <c r="AL6" i="120" s="1"/>
  <c r="AM15" i="205"/>
  <c r="AM6" i="120" s="1"/>
  <c r="AN15" i="205"/>
  <c r="AN6" i="120" s="1"/>
  <c r="AO15" i="205"/>
  <c r="AP15" i="205"/>
  <c r="AQ15" i="205"/>
  <c r="AR15" i="205"/>
  <c r="AR6" i="120" s="1"/>
  <c r="AS15" i="205"/>
  <c r="AS24" i="50" s="1"/>
  <c r="AT15" i="205"/>
  <c r="AT24" i="50" s="1"/>
  <c r="AU15" i="205"/>
  <c r="AU24" i="50" s="1"/>
  <c r="V16" i="205"/>
  <c r="W16" i="205"/>
  <c r="AH16" i="205"/>
  <c r="AT16" i="205"/>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AO9" i="120"/>
  <c r="AP9" i="120"/>
  <c r="AQ9" i="120"/>
  <c r="AR9" i="120"/>
  <c r="AS9" i="120"/>
  <c r="AT9" i="120"/>
  <c r="AU9" i="120"/>
  <c r="AB11" i="190"/>
  <c r="AC11" i="190"/>
  <c r="AD11" i="190"/>
  <c r="AD12" i="190" s="1"/>
  <c r="AE11" i="190"/>
  <c r="AF11" i="190"/>
  <c r="AF12" i="190" s="1"/>
  <c r="AG11" i="190"/>
  <c r="AH12" i="190" s="1"/>
  <c r="AH11" i="190"/>
  <c r="AI12" i="190" s="1"/>
  <c r="AI11" i="190"/>
  <c r="AJ11" i="190"/>
  <c r="AJ13" i="190" s="1"/>
  <c r="AK11" i="190"/>
  <c r="AK13" i="190" s="1"/>
  <c r="AL11" i="190"/>
  <c r="AM12" i="190" s="1"/>
  <c r="AM11" i="190"/>
  <c r="AM13" i="190" s="1"/>
  <c r="AN11" i="190"/>
  <c r="AO11" i="190"/>
  <c r="AP11" i="190"/>
  <c r="AP12" i="190" s="1"/>
  <c r="AQ11" i="190"/>
  <c r="AR11" i="190"/>
  <c r="AR12" i="190" s="1"/>
  <c r="AS11" i="190"/>
  <c r="AT12" i="190" s="1"/>
  <c r="AT11" i="190"/>
  <c r="AU12" i="190" s="1"/>
  <c r="AU11" i="190"/>
  <c r="AB12" i="190"/>
  <c r="AC12" i="190"/>
  <c r="AE12" i="190"/>
  <c r="AJ12" i="190"/>
  <c r="AK12" i="190"/>
  <c r="AL12" i="190"/>
  <c r="AO12" i="190"/>
  <c r="AQ12" i="190"/>
  <c r="AB13" i="190"/>
  <c r="AC13" i="190"/>
  <c r="AD13" i="190"/>
  <c r="AE13" i="190"/>
  <c r="AI13" i="190"/>
  <c r="AL13" i="190"/>
  <c r="AN13" i="190"/>
  <c r="AO13" i="190"/>
  <c r="AP13" i="190"/>
  <c r="AQ13" i="190"/>
  <c r="AU13" i="190"/>
  <c r="AA11" i="190"/>
  <c r="Z11" i="190"/>
  <c r="AA12" i="190" s="1"/>
  <c r="AC8" i="120"/>
  <c r="R22" i="120" s="1"/>
  <c r="AE8" i="120"/>
  <c r="T22" i="120" s="1"/>
  <c r="AG8" i="120"/>
  <c r="AO8" i="120"/>
  <c r="AQ8" i="120"/>
  <c r="AS8" i="120"/>
  <c r="AC12" i="146"/>
  <c r="AD12" i="146"/>
  <c r="AD8" i="120" s="1"/>
  <c r="S22" i="120" s="1"/>
  <c r="AE12" i="146"/>
  <c r="AF12" i="146"/>
  <c r="AG12" i="146"/>
  <c r="AH12" i="146"/>
  <c r="AI12" i="146"/>
  <c r="AJ12" i="146"/>
  <c r="AK12" i="146"/>
  <c r="AK26" i="50" s="1"/>
  <c r="U60" i="50" s="1"/>
  <c r="AL12" i="146"/>
  <c r="AL26" i="50" s="1"/>
  <c r="V60" i="50" s="1"/>
  <c r="AM12" i="146"/>
  <c r="AM26" i="50" s="1"/>
  <c r="W60" i="50" s="1"/>
  <c r="AN12" i="146"/>
  <c r="AN26" i="50" s="1"/>
  <c r="X60" i="50" s="1"/>
  <c r="AO12" i="146"/>
  <c r="AP12" i="146"/>
  <c r="AP8" i="120" s="1"/>
  <c r="AQ12" i="146"/>
  <c r="AR12" i="146"/>
  <c r="AS12" i="146"/>
  <c r="AT12" i="146"/>
  <c r="AU12" i="146"/>
  <c r="AL13" i="146"/>
  <c r="AM13" i="146"/>
  <c r="AN13" i="146"/>
  <c r="AO13" i="146"/>
  <c r="AR7" i="120"/>
  <c r="AQ7" i="120"/>
  <c r="AP7" i="120"/>
  <c r="AF7" i="120"/>
  <c r="U20" i="120" s="1"/>
  <c r="AE7" i="120"/>
  <c r="T20" i="120" s="1"/>
  <c r="AD7" i="120"/>
  <c r="S20" i="120" s="1"/>
  <c r="AR13" i="145"/>
  <c r="AQ13" i="145"/>
  <c r="AC13" i="145"/>
  <c r="AA13" i="145"/>
  <c r="AU12" i="145"/>
  <c r="AU7" i="120" s="1"/>
  <c r="AT12" i="145"/>
  <c r="AT25" i="50" s="1"/>
  <c r="AS12" i="145"/>
  <c r="AS7" i="120" s="1"/>
  <c r="AR12" i="145"/>
  <c r="AR25" i="50" s="1"/>
  <c r="AQ12" i="145"/>
  <c r="AQ25" i="50" s="1"/>
  <c r="AP12" i="145"/>
  <c r="AP25" i="50" s="1"/>
  <c r="Z59" i="50" s="1"/>
  <c r="AO12" i="145"/>
  <c r="AO25" i="50" s="1"/>
  <c r="Y59" i="50" s="1"/>
  <c r="AN12" i="145"/>
  <c r="AN25" i="50" s="1"/>
  <c r="X59" i="50" s="1"/>
  <c r="AM12" i="145"/>
  <c r="AM25" i="50" s="1"/>
  <c r="W59" i="50" s="1"/>
  <c r="AL12" i="145"/>
  <c r="AK12" i="145"/>
  <c r="AJ12" i="145"/>
  <c r="AJ7" i="120" s="1"/>
  <c r="AI12" i="145"/>
  <c r="AI7" i="120" s="1"/>
  <c r="AH12" i="145"/>
  <c r="AH25" i="50" s="1"/>
  <c r="R59" i="50" s="1"/>
  <c r="AG12" i="145"/>
  <c r="AG7" i="120" s="1"/>
  <c r="AF12" i="145"/>
  <c r="AF25" i="50" s="1"/>
  <c r="P59" i="50" s="1"/>
  <c r="AE12" i="145"/>
  <c r="AE25" i="50" s="1"/>
  <c r="O59" i="50" s="1"/>
  <c r="AD12" i="145"/>
  <c r="AD25" i="50" s="1"/>
  <c r="N59" i="50" s="1"/>
  <c r="AC12" i="145"/>
  <c r="AC25" i="50" s="1"/>
  <c r="M59" i="50" s="1"/>
  <c r="AB12" i="145"/>
  <c r="AB25" i="50" s="1"/>
  <c r="L59" i="50" s="1"/>
  <c r="AA12" i="145"/>
  <c r="AA25" i="50" s="1"/>
  <c r="K59" i="50" s="1"/>
  <c r="Z12" i="145"/>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AU17" i="138"/>
  <c r="AT17" i="138"/>
  <c r="AP17" i="138"/>
  <c r="AO17" i="138"/>
  <c r="AI17" i="138"/>
  <c r="AH17" i="138"/>
  <c r="AE17" i="138"/>
  <c r="AD17" i="138"/>
  <c r="AC17" i="138"/>
  <c r="AQ16" i="138"/>
  <c r="AP16" i="138"/>
  <c r="AO16" i="138"/>
  <c r="AE16" i="138"/>
  <c r="AD16" i="138"/>
  <c r="AC16" i="138"/>
  <c r="AU15" i="138"/>
  <c r="AT15" i="138"/>
  <c r="AU16" i="138" s="1"/>
  <c r="AS15" i="138"/>
  <c r="AS17" i="138" s="1"/>
  <c r="AR15" i="138"/>
  <c r="AR17" i="138" s="1"/>
  <c r="AQ15" i="138"/>
  <c r="AQ17" i="138" s="1"/>
  <c r="AP15" i="138"/>
  <c r="AO15" i="138"/>
  <c r="AN15" i="138"/>
  <c r="AN17" i="138" s="1"/>
  <c r="AM15" i="138"/>
  <c r="AN16" i="138" s="1"/>
  <c r="AL15" i="138"/>
  <c r="AM16" i="138" s="1"/>
  <c r="AK15" i="138"/>
  <c r="AJ15" i="138"/>
  <c r="AK16" i="138" s="1"/>
  <c r="AI15" i="138"/>
  <c r="AH15" i="138"/>
  <c r="AI16" i="138" s="1"/>
  <c r="AG15" i="138"/>
  <c r="AG17" i="138" s="1"/>
  <c r="AF15" i="138"/>
  <c r="AF17" i="138" s="1"/>
  <c r="AE15" i="138"/>
  <c r="AD15" i="138"/>
  <c r="AC15" i="138"/>
  <c r="AO8" i="178"/>
  <c r="AO8" i="229" s="1"/>
  <c r="Y22" i="229" s="1"/>
  <c r="L7" i="178"/>
  <c r="M7" i="178"/>
  <c r="N7" i="178"/>
  <c r="O7" i="178"/>
  <c r="P7" i="178"/>
  <c r="Q7" i="178"/>
  <c r="R7" i="178"/>
  <c r="S7" i="178"/>
  <c r="T7" i="178"/>
  <c r="U7" i="178"/>
  <c r="V7" i="178"/>
  <c r="W7" i="178"/>
  <c r="X7" i="178"/>
  <c r="Y7" i="178"/>
  <c r="Z7" i="178"/>
  <c r="AA7" i="178"/>
  <c r="AB7" i="178"/>
  <c r="AC7" i="178"/>
  <c r="AD7" i="178"/>
  <c r="AE7" i="178"/>
  <c r="AF7" i="178"/>
  <c r="AG7" i="178"/>
  <c r="AH7" i="178"/>
  <c r="AI7" i="178"/>
  <c r="AJ7" i="178"/>
  <c r="AK7" i="178"/>
  <c r="AL7" i="178"/>
  <c r="AM7" i="178"/>
  <c r="AN7" i="178"/>
  <c r="AO7" i="178"/>
  <c r="AP7" i="178"/>
  <c r="AQ7" i="178"/>
  <c r="AR7" i="178"/>
  <c r="AS7" i="178"/>
  <c r="AT7" i="178"/>
  <c r="AU7" i="178"/>
  <c r="L5" i="178"/>
  <c r="M5" i="178"/>
  <c r="M8" i="178" s="1"/>
  <c r="M8" i="229" s="1"/>
  <c r="N5" i="178"/>
  <c r="N8" i="178" s="1"/>
  <c r="N8" i="229" s="1"/>
  <c r="O5" i="178"/>
  <c r="O8" i="178" s="1"/>
  <c r="O8" i="229" s="1"/>
  <c r="P5" i="178"/>
  <c r="P8" i="178" s="1"/>
  <c r="P8" i="229" s="1"/>
  <c r="Q5" i="178"/>
  <c r="Q8" i="178" s="1"/>
  <c r="Q8" i="229" s="1"/>
  <c r="R5" i="178"/>
  <c r="R8" i="178" s="1"/>
  <c r="R8" i="229" s="1"/>
  <c r="S5" i="178"/>
  <c r="S8" i="178" s="1"/>
  <c r="S8" i="229" s="1"/>
  <c r="T5" i="178"/>
  <c r="T8" i="178" s="1"/>
  <c r="T8" i="229" s="1"/>
  <c r="U5" i="178"/>
  <c r="U8" i="178" s="1"/>
  <c r="U8" i="229" s="1"/>
  <c r="V5" i="178"/>
  <c r="V8" i="178" s="1"/>
  <c r="V8" i="229" s="1"/>
  <c r="W5" i="178"/>
  <c r="W8" i="178" s="1"/>
  <c r="W8" i="229" s="1"/>
  <c r="X5" i="178"/>
  <c r="X8" i="178" s="1"/>
  <c r="X8" i="229" s="1"/>
  <c r="Y5" i="178"/>
  <c r="Y8" i="178" s="1"/>
  <c r="Y8" i="229" s="1"/>
  <c r="Z5" i="178"/>
  <c r="Z8" i="178" s="1"/>
  <c r="Z8" i="229" s="1"/>
  <c r="AA5" i="178"/>
  <c r="AB5" i="178"/>
  <c r="AB8" i="178" s="1"/>
  <c r="AB8" i="229" s="1"/>
  <c r="L22" i="229" s="1"/>
  <c r="AC5" i="178"/>
  <c r="AC8" i="178" s="1"/>
  <c r="AC8" i="229" s="1"/>
  <c r="M22" i="229" s="1"/>
  <c r="AD5" i="178"/>
  <c r="AD8" i="178" s="1"/>
  <c r="AD8" i="229" s="1"/>
  <c r="N22" i="229" s="1"/>
  <c r="AE5" i="178"/>
  <c r="AF5" i="178"/>
  <c r="AG5" i="178"/>
  <c r="AH5" i="178"/>
  <c r="AI5" i="178"/>
  <c r="AJ5" i="178"/>
  <c r="AK5" i="178"/>
  <c r="AL5" i="178"/>
  <c r="AM5" i="178"/>
  <c r="AN5" i="178"/>
  <c r="AN8" i="178" s="1"/>
  <c r="AN8" i="229" s="1"/>
  <c r="X22" i="229" s="1"/>
  <c r="AO5" i="178"/>
  <c r="AP5" i="178"/>
  <c r="AP8" i="178" s="1"/>
  <c r="AP8" i="229" s="1"/>
  <c r="Z22" i="229" s="1"/>
  <c r="AQ5" i="178"/>
  <c r="AQ8" i="178" s="1"/>
  <c r="AQ8" i="229" s="1"/>
  <c r="AR5" i="178"/>
  <c r="AR8" i="178" s="1"/>
  <c r="AR8" i="229" s="1"/>
  <c r="AS5" i="178"/>
  <c r="AS8" i="178" s="1"/>
  <c r="AS8" i="229" s="1"/>
  <c r="AT5" i="178"/>
  <c r="AT8" i="178" s="1"/>
  <c r="AT8" i="229" s="1"/>
  <c r="AU5" i="178"/>
  <c r="AU8" i="178" s="1"/>
  <c r="AU8" i="229" s="1"/>
  <c r="F4" i="178"/>
  <c r="G4" i="178" s="1"/>
  <c r="H4" i="178" s="1"/>
  <c r="I4" i="178" s="1"/>
  <c r="J4" i="178" s="1"/>
  <c r="L19" i="121"/>
  <c r="M19" i="121"/>
  <c r="N19" i="121"/>
  <c r="O19" i="121"/>
  <c r="P19" i="121"/>
  <c r="Q19" i="121"/>
  <c r="R19" i="121"/>
  <c r="S19" i="121"/>
  <c r="T19" i="121"/>
  <c r="U19" i="121"/>
  <c r="V19" i="121"/>
  <c r="W19" i="121"/>
  <c r="X19" i="121"/>
  <c r="Y19" i="121"/>
  <c r="Z19" i="121"/>
  <c r="L20" i="121"/>
  <c r="M20" i="121"/>
  <c r="N20" i="121"/>
  <c r="O20" i="121"/>
  <c r="P20" i="121"/>
  <c r="Q20" i="121"/>
  <c r="R20" i="121"/>
  <c r="S20" i="121"/>
  <c r="T20" i="121"/>
  <c r="U20" i="121"/>
  <c r="V20" i="121"/>
  <c r="W20" i="121"/>
  <c r="X20" i="121"/>
  <c r="Y20" i="121"/>
  <c r="Z20" i="121"/>
  <c r="L21" i="121"/>
  <c r="M21" i="121"/>
  <c r="N21" i="121"/>
  <c r="O21" i="121"/>
  <c r="P21" i="121"/>
  <c r="Q21" i="121"/>
  <c r="R21" i="121"/>
  <c r="S21" i="121"/>
  <c r="T21" i="121"/>
  <c r="U21" i="121"/>
  <c r="V21" i="121"/>
  <c r="W21" i="121"/>
  <c r="X21" i="121"/>
  <c r="Y21" i="121"/>
  <c r="Z21" i="121"/>
  <c r="L22" i="121"/>
  <c r="M22" i="121"/>
  <c r="N22" i="121"/>
  <c r="O22" i="121"/>
  <c r="P22" i="121"/>
  <c r="Q22" i="121"/>
  <c r="R22" i="121"/>
  <c r="S22" i="121"/>
  <c r="T22" i="121"/>
  <c r="U22" i="121"/>
  <c r="V22" i="121"/>
  <c r="W22" i="121"/>
  <c r="X22" i="121"/>
  <c r="Y22" i="121"/>
  <c r="Z22" i="121"/>
  <c r="L23" i="121"/>
  <c r="M23" i="121"/>
  <c r="N23" i="121"/>
  <c r="O23" i="121"/>
  <c r="P23" i="121"/>
  <c r="Q23" i="121"/>
  <c r="R23" i="121"/>
  <c r="S23" i="121"/>
  <c r="T23" i="121"/>
  <c r="U23" i="121"/>
  <c r="V23" i="121"/>
  <c r="W23" i="121"/>
  <c r="X23" i="121"/>
  <c r="Y23" i="121"/>
  <c r="Z23" i="121"/>
  <c r="L24" i="121"/>
  <c r="M24" i="121"/>
  <c r="N24" i="121"/>
  <c r="O24" i="121"/>
  <c r="P24" i="121"/>
  <c r="Q24" i="121"/>
  <c r="R24" i="121"/>
  <c r="S24" i="121"/>
  <c r="T24" i="121"/>
  <c r="U24" i="121"/>
  <c r="V24" i="121"/>
  <c r="W24" i="121"/>
  <c r="X24" i="121"/>
  <c r="Y24" i="121"/>
  <c r="Z24" i="121"/>
  <c r="L25" i="121"/>
  <c r="M25" i="121"/>
  <c r="N25" i="121"/>
  <c r="O25" i="121"/>
  <c r="P25" i="121"/>
  <c r="Q25" i="121"/>
  <c r="R25" i="121"/>
  <c r="S25" i="121"/>
  <c r="T25" i="121"/>
  <c r="U25" i="121"/>
  <c r="V25" i="121"/>
  <c r="W25" i="121"/>
  <c r="X25" i="121"/>
  <c r="Y25" i="121"/>
  <c r="Z25" i="121"/>
  <c r="L26" i="121"/>
  <c r="M26" i="121"/>
  <c r="N26" i="121"/>
  <c r="R26" i="121"/>
  <c r="S26" i="121"/>
  <c r="X26" i="121"/>
  <c r="Y26" i="121"/>
  <c r="Z26" i="121"/>
  <c r="T27" i="121"/>
  <c r="K19" i="121"/>
  <c r="K20" i="121"/>
  <c r="K21" i="121"/>
  <c r="K22" i="121"/>
  <c r="K23" i="121"/>
  <c r="K24" i="121"/>
  <c r="K25" i="121"/>
  <c r="K26" i="121"/>
  <c r="M12" i="121"/>
  <c r="N12" i="121"/>
  <c r="N13" i="121" s="1"/>
  <c r="O12" i="121"/>
  <c r="O13" i="121" s="1"/>
  <c r="P12" i="121"/>
  <c r="Q12" i="121"/>
  <c r="R13" i="121" s="1"/>
  <c r="R12" i="121"/>
  <c r="S12" i="121"/>
  <c r="T12" i="121"/>
  <c r="U12" i="121"/>
  <c r="V13" i="121" s="1"/>
  <c r="V12" i="121"/>
  <c r="W12" i="121"/>
  <c r="X13" i="121" s="1"/>
  <c r="X12" i="121"/>
  <c r="Y12" i="121"/>
  <c r="Z13" i="121" s="1"/>
  <c r="Z12" i="121"/>
  <c r="AA13" i="121" s="1"/>
  <c r="K27" i="121" s="1"/>
  <c r="AA12" i="121"/>
  <c r="AB13" i="121" s="1"/>
  <c r="L27" i="121" s="1"/>
  <c r="AB12" i="121"/>
  <c r="AC12" i="121"/>
  <c r="AD12" i="121"/>
  <c r="AE12" i="121"/>
  <c r="O26" i="121" s="1"/>
  <c r="AF12" i="121"/>
  <c r="AG12" i="121"/>
  <c r="AH12" i="121"/>
  <c r="AI12" i="121"/>
  <c r="AJ12" i="121"/>
  <c r="AK12" i="121"/>
  <c r="U26" i="121" s="1"/>
  <c r="AL12" i="121"/>
  <c r="V26" i="121" s="1"/>
  <c r="AM12" i="121"/>
  <c r="AN13" i="121" s="1"/>
  <c r="X27" i="121" s="1"/>
  <c r="AN12" i="121"/>
  <c r="AO12" i="121"/>
  <c r="AP12" i="121"/>
  <c r="AQ12" i="121"/>
  <c r="AR12" i="121"/>
  <c r="AR13" i="121" s="1"/>
  <c r="AS12" i="121"/>
  <c r="AS13" i="121" s="1"/>
  <c r="AT12" i="121"/>
  <c r="AU12" i="121"/>
  <c r="P13" i="121"/>
  <c r="AJ13" i="121"/>
  <c r="AL13" i="121"/>
  <c r="V27" i="121" s="1"/>
  <c r="AM13" i="121"/>
  <c r="W27" i="121" s="1"/>
  <c r="C21" i="121"/>
  <c r="B21" i="121"/>
  <c r="A21" i="121"/>
  <c r="AK13" i="146" l="1"/>
  <c r="AJ26" i="50"/>
  <c r="T60" i="50" s="1"/>
  <c r="AU26" i="50"/>
  <c r="AJ13" i="146"/>
  <c r="AI26" i="50"/>
  <c r="S60" i="50" s="1"/>
  <c r="AU13" i="146"/>
  <c r="AT26" i="50"/>
  <c r="AT13" i="146"/>
  <c r="AS26" i="50"/>
  <c r="AH13" i="146"/>
  <c r="AG26" i="50"/>
  <c r="Q60" i="50" s="1"/>
  <c r="AN8" i="120"/>
  <c r="AI13" i="146"/>
  <c r="AH26" i="50"/>
  <c r="R60" i="50" s="1"/>
  <c r="AS13" i="146"/>
  <c r="AR26" i="50"/>
  <c r="AF26" i="50"/>
  <c r="P60" i="50" s="1"/>
  <c r="AM8" i="120"/>
  <c r="AF13" i="146"/>
  <c r="AE26" i="50"/>
  <c r="O60" i="50" s="1"/>
  <c r="AL8" i="120"/>
  <c r="AR13" i="146"/>
  <c r="AQ26" i="50"/>
  <c r="AQ13" i="146"/>
  <c r="AP26" i="50"/>
  <c r="Z60" i="50" s="1"/>
  <c r="AD26" i="50"/>
  <c r="N60" i="50" s="1"/>
  <c r="AK8" i="120"/>
  <c r="AP13" i="146"/>
  <c r="AO26" i="50"/>
  <c r="Y60" i="50" s="1"/>
  <c r="AD13" i="146"/>
  <c r="AC26" i="50"/>
  <c r="M60" i="50" s="1"/>
  <c r="AJ8" i="120"/>
  <c r="AU8" i="120"/>
  <c r="AU12" i="120" s="1"/>
  <c r="AI8" i="120"/>
  <c r="AT8" i="120"/>
  <c r="AH8" i="120"/>
  <c r="AR8" i="120"/>
  <c r="AF8" i="120"/>
  <c r="U22" i="120" s="1"/>
  <c r="Z25" i="50"/>
  <c r="AL25" i="50"/>
  <c r="V59" i="50" s="1"/>
  <c r="AB13" i="145"/>
  <c r="AD13" i="145"/>
  <c r="AK25" i="50"/>
  <c r="U59" i="50" s="1"/>
  <c r="AE13" i="145"/>
  <c r="AH7" i="120"/>
  <c r="AT7" i="120"/>
  <c r="AF13" i="145"/>
  <c r="AK13" i="145"/>
  <c r="AL13" i="145"/>
  <c r="AK7" i="120"/>
  <c r="AH13" i="145"/>
  <c r="AG25" i="50"/>
  <c r="Q59" i="50" s="1"/>
  <c r="AT13" i="145"/>
  <c r="AS25" i="50"/>
  <c r="AM13" i="145"/>
  <c r="Z7" i="120"/>
  <c r="O20" i="120" s="1"/>
  <c r="AL7" i="120"/>
  <c r="AL12" i="120" s="1"/>
  <c r="AN13" i="145"/>
  <c r="AA7" i="120"/>
  <c r="P20" i="120" s="1"/>
  <c r="AM7" i="120"/>
  <c r="AJ13" i="145"/>
  <c r="AI25" i="50"/>
  <c r="S59" i="50" s="1"/>
  <c r="AU13" i="145"/>
  <c r="AU25" i="50"/>
  <c r="AO13" i="145"/>
  <c r="AB7" i="120"/>
  <c r="Q20" i="120" s="1"/>
  <c r="AN7" i="120"/>
  <c r="AJ25" i="50"/>
  <c r="T59" i="50" s="1"/>
  <c r="AP13" i="145"/>
  <c r="AC7" i="120"/>
  <c r="R20" i="120" s="1"/>
  <c r="AO7" i="120"/>
  <c r="AQ24" i="50"/>
  <c r="AP24" i="50"/>
  <c r="Z58" i="50" s="1"/>
  <c r="AE16" i="205"/>
  <c r="AD24" i="50"/>
  <c r="N58" i="50" s="1"/>
  <c r="R24" i="50"/>
  <c r="AF16" i="205"/>
  <c r="AE24" i="50"/>
  <c r="O58" i="50" s="1"/>
  <c r="AU16" i="205"/>
  <c r="AO24" i="50"/>
  <c r="Y58" i="50" s="1"/>
  <c r="AC24" i="50"/>
  <c r="M58" i="50" s="1"/>
  <c r="Q24" i="50"/>
  <c r="J27" i="71" s="1"/>
  <c r="Q16" i="205"/>
  <c r="P24" i="50"/>
  <c r="AN24" i="50"/>
  <c r="X58" i="50" s="1"/>
  <c r="AC16" i="205"/>
  <c r="AB24" i="50"/>
  <c r="L58" i="50" s="1"/>
  <c r="AI16" i="205"/>
  <c r="AN16" i="205"/>
  <c r="AM24" i="50"/>
  <c r="W58" i="50" s="1"/>
  <c r="AB16" i="205"/>
  <c r="AA24" i="50"/>
  <c r="K58" i="50" s="1"/>
  <c r="P16" i="205"/>
  <c r="O24" i="50"/>
  <c r="N24" i="50"/>
  <c r="H27" i="71" s="1"/>
  <c r="Z24" i="50"/>
  <c r="AK24" i="50"/>
  <c r="U58" i="50" s="1"/>
  <c r="Y24" i="50"/>
  <c r="AU6" i="120"/>
  <c r="AI6" i="120"/>
  <c r="W6" i="120"/>
  <c r="L23" i="120" s="1"/>
  <c r="AM16" i="205"/>
  <c r="AL24" i="50"/>
  <c r="V58" i="50" s="1"/>
  <c r="AJ16" i="205"/>
  <c r="AJ24" i="50"/>
  <c r="T58" i="50" s="1"/>
  <c r="X16" i="205"/>
  <c r="X24" i="50"/>
  <c r="AT6" i="120"/>
  <c r="AH6" i="120"/>
  <c r="AS6" i="120"/>
  <c r="AG6" i="120"/>
  <c r="U6" i="120"/>
  <c r="AQ6" i="120"/>
  <c r="AE6" i="120"/>
  <c r="T23" i="120" s="1"/>
  <c r="AS16" i="205"/>
  <c r="AR24" i="50"/>
  <c r="AG16" i="205"/>
  <c r="AF24" i="50"/>
  <c r="P58" i="50" s="1"/>
  <c r="T24" i="50"/>
  <c r="AP6" i="120"/>
  <c r="AD6" i="120"/>
  <c r="S23" i="120" s="1"/>
  <c r="R6" i="120"/>
  <c r="S24" i="50"/>
  <c r="AO6" i="120"/>
  <c r="AO12" i="120" s="1"/>
  <c r="AC6" i="120"/>
  <c r="R23" i="120" s="1"/>
  <c r="Q6" i="120"/>
  <c r="R9" i="178"/>
  <c r="AP9" i="178"/>
  <c r="W9" i="178"/>
  <c r="AS9" i="178"/>
  <c r="U9" i="178"/>
  <c r="Y9" i="178"/>
  <c r="Z9" i="178"/>
  <c r="N9" i="178"/>
  <c r="O9" i="178"/>
  <c r="K14" i="178"/>
  <c r="P9" i="178"/>
  <c r="AM8" i="178"/>
  <c r="AA8" i="178"/>
  <c r="AL8" i="178"/>
  <c r="AL8" i="229" s="1"/>
  <c r="V22" i="229" s="1"/>
  <c r="AK8" i="178"/>
  <c r="AJ8" i="178"/>
  <c r="AJ8" i="229" s="1"/>
  <c r="T22" i="229" s="1"/>
  <c r="AI8" i="178"/>
  <c r="AH8" i="178"/>
  <c r="AH8" i="229" s="1"/>
  <c r="R22" i="229" s="1"/>
  <c r="AG8" i="178"/>
  <c r="AF8" i="178"/>
  <c r="AF8" i="229" s="1"/>
  <c r="P22" i="229" s="1"/>
  <c r="AE8" i="178"/>
  <c r="R23" i="213"/>
  <c r="AD4" i="213"/>
  <c r="W8" i="211"/>
  <c r="AG8" i="211"/>
  <c r="AI9" i="211"/>
  <c r="W9" i="211"/>
  <c r="AT9" i="211"/>
  <c r="AH9" i="211"/>
  <c r="AS9" i="211"/>
  <c r="AG9" i="211"/>
  <c r="U9" i="211"/>
  <c r="Q8" i="211"/>
  <c r="AS8" i="211"/>
  <c r="U8" i="211"/>
  <c r="AM12" i="212"/>
  <c r="AK12" i="212"/>
  <c r="AF12" i="212"/>
  <c r="T12" i="212"/>
  <c r="AQ10" i="120"/>
  <c r="AE10" i="120"/>
  <c r="S10" i="120"/>
  <c r="Y12" i="212"/>
  <c r="AN12" i="212"/>
  <c r="AB12" i="212"/>
  <c r="P12" i="212"/>
  <c r="O10" i="120"/>
  <c r="AJ10" i="120"/>
  <c r="X10" i="120"/>
  <c r="AR12" i="212"/>
  <c r="AQ12" i="212"/>
  <c r="R12" i="212"/>
  <c r="AJ12" i="212"/>
  <c r="X12" i="212"/>
  <c r="AP12" i="212"/>
  <c r="AO12" i="212"/>
  <c r="AC12" i="212"/>
  <c r="Q12" i="212"/>
  <c r="AR16" i="205"/>
  <c r="S16" i="205"/>
  <c r="AP16" i="205"/>
  <c r="R16" i="205"/>
  <c r="AO16" i="205"/>
  <c r="AK16" i="205"/>
  <c r="Y16" i="205"/>
  <c r="U16" i="205"/>
  <c r="T16" i="205"/>
  <c r="AQ16" i="205"/>
  <c r="AA16" i="205"/>
  <c r="Z16" i="205"/>
  <c r="AD16" i="205"/>
  <c r="O16" i="205"/>
  <c r="AL16" i="205"/>
  <c r="AS13" i="190"/>
  <c r="AG13" i="190"/>
  <c r="AT13" i="190"/>
  <c r="AH13" i="190"/>
  <c r="AR13" i="190"/>
  <c r="AF13" i="190"/>
  <c r="AN12" i="190"/>
  <c r="AS12" i="190"/>
  <c r="AG12" i="190"/>
  <c r="AM12" i="120"/>
  <c r="AG13" i="146"/>
  <c r="AE13" i="146"/>
  <c r="AG13" i="145"/>
  <c r="AS13" i="145"/>
  <c r="AI13" i="145"/>
  <c r="AN12" i="120"/>
  <c r="AR16" i="138"/>
  <c r="AG16" i="138"/>
  <c r="AS16" i="138"/>
  <c r="AL17" i="138"/>
  <c r="AJ17" i="138"/>
  <c r="AK17" i="138"/>
  <c r="AH16" i="138"/>
  <c r="AT16" i="138"/>
  <c r="AM17" i="138"/>
  <c r="AF16" i="138"/>
  <c r="AJ16" i="138"/>
  <c r="AL16" i="138"/>
  <c r="AS12" i="120"/>
  <c r="AR12" i="120"/>
  <c r="AP12" i="120"/>
  <c r="X9" i="178"/>
  <c r="AT9" i="178"/>
  <c r="V9" i="178"/>
  <c r="AU9" i="178"/>
  <c r="AR9" i="178"/>
  <c r="AQ9" i="178"/>
  <c r="S9" i="178"/>
  <c r="AD9" i="178"/>
  <c r="AO9" i="178"/>
  <c r="AC9" i="178"/>
  <c r="Q9" i="178"/>
  <c r="T9" i="178"/>
  <c r="W26" i="121"/>
  <c r="AU13" i="121"/>
  <c r="AH13" i="121"/>
  <c r="R27" i="121" s="1"/>
  <c r="T26" i="121"/>
  <c r="AF13" i="121"/>
  <c r="P27" i="121" s="1"/>
  <c r="Q26" i="121"/>
  <c r="AD13" i="121"/>
  <c r="N27" i="121" s="1"/>
  <c r="P26" i="121"/>
  <c r="AK13" i="121"/>
  <c r="U27" i="121" s="1"/>
  <c r="Y13" i="121"/>
  <c r="W13" i="121"/>
  <c r="AG13" i="121"/>
  <c r="Q27" i="121" s="1"/>
  <c r="AQ13" i="121"/>
  <c r="AP13" i="121"/>
  <c r="Z27" i="121" s="1"/>
  <c r="AO13" i="121"/>
  <c r="Y27" i="121" s="1"/>
  <c r="AC13" i="121"/>
  <c r="M27" i="121" s="1"/>
  <c r="Q13" i="121"/>
  <c r="AI13" i="121"/>
  <c r="S27" i="121" s="1"/>
  <c r="U13" i="121"/>
  <c r="AE13" i="121"/>
  <c r="O27" i="121" s="1"/>
  <c r="AT13" i="121"/>
  <c r="T13" i="121"/>
  <c r="S13" i="121"/>
  <c r="AT12" i="120" l="1"/>
  <c r="AO9" i="209"/>
  <c r="AO9" i="229"/>
  <c r="Y23" i="229" s="1"/>
  <c r="AT9" i="229"/>
  <c r="AT9" i="209"/>
  <c r="AM9" i="209"/>
  <c r="AM9" i="229"/>
  <c r="W23" i="229" s="1"/>
  <c r="AN9" i="209"/>
  <c r="AN9" i="229"/>
  <c r="X23" i="229" s="1"/>
  <c r="AQ12" i="120"/>
  <c r="AR13" i="120" s="1"/>
  <c r="AU9" i="229"/>
  <c r="AU9" i="209"/>
  <c r="AS9" i="229"/>
  <c r="AS9" i="209"/>
  <c r="AP9" i="209"/>
  <c r="AP9" i="229"/>
  <c r="Z23" i="229" s="1"/>
  <c r="AL9" i="209"/>
  <c r="AL9" i="229"/>
  <c r="V23" i="229" s="1"/>
  <c r="AR9" i="229"/>
  <c r="AR9" i="209"/>
  <c r="AI8" i="229"/>
  <c r="S22" i="229" s="1"/>
  <c r="AE9" i="178"/>
  <c r="AE8" i="229"/>
  <c r="O22" i="229" s="1"/>
  <c r="AA8" i="229"/>
  <c r="K22" i="229" s="1"/>
  <c r="AF9" i="178"/>
  <c r="AK8" i="229"/>
  <c r="U22" i="229" s="1"/>
  <c r="AG8" i="229"/>
  <c r="Q22" i="229" s="1"/>
  <c r="AM8" i="229"/>
  <c r="W22" i="229" s="1"/>
  <c r="AB9" i="178"/>
  <c r="AI9" i="178"/>
  <c r="AK9" i="178"/>
  <c r="AH9" i="178"/>
  <c r="AG9" i="178"/>
  <c r="AN9" i="178"/>
  <c r="AJ9" i="178"/>
  <c r="AL9" i="178"/>
  <c r="AM9" i="178"/>
  <c r="AA9" i="178"/>
  <c r="S23" i="213"/>
  <c r="AE4" i="213"/>
  <c r="AM13" i="120"/>
  <c r="AN13" i="120"/>
  <c r="AP13" i="120"/>
  <c r="AS13" i="120"/>
  <c r="AU13" i="120"/>
  <c r="AT13" i="120"/>
  <c r="AO13" i="120"/>
  <c r="M10" i="129"/>
  <c r="M12" i="129" s="1"/>
  <c r="N10" i="129"/>
  <c r="N12" i="129" s="1"/>
  <c r="O10" i="129"/>
  <c r="O12" i="129" s="1"/>
  <c r="P10" i="129"/>
  <c r="P11" i="129" s="1"/>
  <c r="Q10" i="129"/>
  <c r="Q12" i="129" s="1"/>
  <c r="R10" i="129"/>
  <c r="R12" i="129" s="1"/>
  <c r="S10" i="129"/>
  <c r="T10" i="129"/>
  <c r="U10" i="129"/>
  <c r="V10" i="129"/>
  <c r="V12" i="129" s="1"/>
  <c r="W10" i="129"/>
  <c r="X10" i="129"/>
  <c r="Y10" i="129"/>
  <c r="Y12" i="129" s="1"/>
  <c r="Z10" i="129"/>
  <c r="Z11" i="129" s="1"/>
  <c r="AA10" i="129"/>
  <c r="AB11" i="129" s="1"/>
  <c r="AB10" i="129"/>
  <c r="AB12" i="129" s="1"/>
  <c r="AC10" i="129"/>
  <c r="AC12" i="129" s="1"/>
  <c r="AD10" i="129"/>
  <c r="AD12" i="129" s="1"/>
  <c r="AE10" i="129"/>
  <c r="AF10" i="129"/>
  <c r="AG10" i="129"/>
  <c r="AH10" i="129"/>
  <c r="AH12" i="129" s="1"/>
  <c r="AI10" i="129"/>
  <c r="AJ10" i="129"/>
  <c r="AK10" i="129"/>
  <c r="AK12" i="129" s="1"/>
  <c r="AL10" i="129"/>
  <c r="AL12" i="129" s="1"/>
  <c r="AM10" i="129"/>
  <c r="AM11" i="129" s="1"/>
  <c r="AN10" i="129"/>
  <c r="AN12" i="129" s="1"/>
  <c r="AO10" i="129"/>
  <c r="AO11" i="129" s="1"/>
  <c r="AP10" i="129"/>
  <c r="AP11" i="129" s="1"/>
  <c r="AQ10" i="129"/>
  <c r="AR10" i="129"/>
  <c r="AS10" i="129"/>
  <c r="AT10" i="129"/>
  <c r="AT12" i="129" s="1"/>
  <c r="AU10" i="129"/>
  <c r="T11" i="129"/>
  <c r="U11" i="129"/>
  <c r="W11" i="129"/>
  <c r="X11" i="129"/>
  <c r="AE11" i="129"/>
  <c r="AF11" i="129"/>
  <c r="AG11" i="129"/>
  <c r="AI11" i="129"/>
  <c r="AJ11" i="129"/>
  <c r="AQ11" i="129"/>
  <c r="AR11" i="129"/>
  <c r="AS11" i="129"/>
  <c r="AU11" i="129"/>
  <c r="S12" i="129"/>
  <c r="T12" i="129"/>
  <c r="U12" i="129"/>
  <c r="W12" i="129"/>
  <c r="X12" i="129"/>
  <c r="AE12" i="129"/>
  <c r="AF12" i="129"/>
  <c r="AG12" i="129"/>
  <c r="AI12" i="129"/>
  <c r="AJ12" i="129"/>
  <c r="AQ12" i="129"/>
  <c r="AR12" i="129"/>
  <c r="AS12" i="129"/>
  <c r="AU12" i="129"/>
  <c r="G4" i="129"/>
  <c r="H4" i="129" s="1"/>
  <c r="I4" i="129" s="1"/>
  <c r="J4" i="129" s="1"/>
  <c r="AQ9" i="229" l="1"/>
  <c r="AQ9" i="209"/>
  <c r="AQ13" i="120"/>
  <c r="AF4" i="213"/>
  <c r="T23" i="213"/>
  <c r="S11" i="129"/>
  <c r="AC11" i="129"/>
  <c r="AO12" i="129"/>
  <c r="P12" i="129"/>
  <c r="O11" i="129"/>
  <c r="AA12" i="129"/>
  <c r="AL11" i="129"/>
  <c r="N11" i="129"/>
  <c r="Z12" i="129"/>
  <c r="AK11" i="129"/>
  <c r="Y11" i="129"/>
  <c r="M11" i="129"/>
  <c r="R11" i="129"/>
  <c r="AP12" i="129"/>
  <c r="Q11" i="129"/>
  <c r="AA11" i="129"/>
  <c r="AM12" i="129"/>
  <c r="AN11" i="129"/>
  <c r="AT11" i="129"/>
  <c r="AH11" i="129"/>
  <c r="V11" i="129"/>
  <c r="AD11" i="129"/>
  <c r="AG4" i="213" l="1"/>
  <c r="AH4" i="213" s="1"/>
  <c r="AI4" i="213" s="1"/>
  <c r="AJ4" i="213" s="1"/>
  <c r="AK4" i="213" s="1"/>
  <c r="AL4" i="213" s="1"/>
  <c r="AM4" i="213" s="1"/>
  <c r="AN4" i="213" s="1"/>
  <c r="AO4" i="213" s="1"/>
  <c r="AP4" i="213" s="1"/>
  <c r="AQ4" i="213" s="1"/>
  <c r="AR4" i="213" s="1"/>
  <c r="AS4" i="213" s="1"/>
  <c r="AT4" i="213" s="1"/>
  <c r="AU4" i="213" s="1"/>
  <c r="U23" i="213"/>
  <c r="L5" i="177"/>
  <c r="M5" i="177"/>
  <c r="N5" i="177"/>
  <c r="O5" i="177"/>
  <c r="P5" i="177"/>
  <c r="Q5" i="177"/>
  <c r="R5" i="177"/>
  <c r="S5" i="177"/>
  <c r="T5" i="177"/>
  <c r="U5" i="177"/>
  <c r="V5" i="177"/>
  <c r="W5" i="177"/>
  <c r="X5" i="177"/>
  <c r="Y5" i="177"/>
  <c r="Z5" i="177"/>
  <c r="AA5" i="177"/>
  <c r="AB5" i="177"/>
  <c r="AC5" i="177"/>
  <c r="AD5" i="177"/>
  <c r="AE5" i="177"/>
  <c r="AF5" i="177"/>
  <c r="AG5" i="177"/>
  <c r="AH5" i="177"/>
  <c r="AI5" i="177"/>
  <c r="AJ5" i="177"/>
  <c r="AK5" i="177"/>
  <c r="AL5" i="177"/>
  <c r="AM5" i="177"/>
  <c r="AN5" i="177"/>
  <c r="AO5" i="177"/>
  <c r="AP5" i="177"/>
  <c r="AQ5" i="177"/>
  <c r="AR5" i="177"/>
  <c r="AS5" i="177"/>
  <c r="AT5" i="177"/>
  <c r="AU5" i="177"/>
  <c r="L6" i="177"/>
  <c r="M6" i="177"/>
  <c r="N6" i="177"/>
  <c r="O6" i="177"/>
  <c r="P6" i="177"/>
  <c r="Q6" i="177"/>
  <c r="R6" i="177"/>
  <c r="S6" i="177"/>
  <c r="T6" i="177"/>
  <c r="U6" i="177"/>
  <c r="V6" i="177"/>
  <c r="W6" i="177"/>
  <c r="X6" i="177"/>
  <c r="Y6" i="177"/>
  <c r="Z6" i="177"/>
  <c r="AA6" i="177"/>
  <c r="AB6" i="177"/>
  <c r="AC6" i="177"/>
  <c r="AD6" i="177"/>
  <c r="AE6" i="177"/>
  <c r="AF6" i="177"/>
  <c r="AG6" i="177"/>
  <c r="AH6" i="177"/>
  <c r="AI6" i="177"/>
  <c r="AJ6" i="177"/>
  <c r="AK6" i="177"/>
  <c r="AL6" i="177"/>
  <c r="AM6" i="177"/>
  <c r="AN6" i="177"/>
  <c r="AO6" i="177"/>
  <c r="AP6" i="177"/>
  <c r="AQ6" i="177"/>
  <c r="AR6" i="177"/>
  <c r="AS6" i="177"/>
  <c r="AT6" i="177"/>
  <c r="AU6" i="177"/>
  <c r="L7" i="177"/>
  <c r="L5" i="229" s="1"/>
  <c r="K38" i="201"/>
  <c r="L38" i="201"/>
  <c r="M38" i="201"/>
  <c r="N38" i="201"/>
  <c r="O38" i="201"/>
  <c r="P38" i="201"/>
  <c r="Q38" i="201"/>
  <c r="R38" i="201"/>
  <c r="S38" i="201"/>
  <c r="T38" i="201"/>
  <c r="U38" i="201"/>
  <c r="K39" i="201"/>
  <c r="L39" i="201"/>
  <c r="M39" i="201"/>
  <c r="N39" i="201"/>
  <c r="O39" i="201"/>
  <c r="P39" i="201"/>
  <c r="Q39" i="201"/>
  <c r="R39" i="201"/>
  <c r="S39" i="201"/>
  <c r="T39" i="201"/>
  <c r="U39" i="201"/>
  <c r="K40" i="201"/>
  <c r="L40" i="201"/>
  <c r="M40" i="201"/>
  <c r="N40" i="201"/>
  <c r="O40" i="201"/>
  <c r="P40" i="201"/>
  <c r="Q40" i="201"/>
  <c r="R40" i="201"/>
  <c r="S40" i="201"/>
  <c r="T40" i="201"/>
  <c r="U40" i="201"/>
  <c r="K41" i="201"/>
  <c r="L41" i="201"/>
  <c r="M41" i="201"/>
  <c r="N41" i="201"/>
  <c r="O41" i="201"/>
  <c r="P41" i="201"/>
  <c r="Q41" i="201"/>
  <c r="R41" i="201"/>
  <c r="S41" i="201"/>
  <c r="T41" i="201"/>
  <c r="U41" i="201"/>
  <c r="K42" i="201"/>
  <c r="L42" i="201"/>
  <c r="M42" i="201"/>
  <c r="N42" i="201"/>
  <c r="O42" i="201"/>
  <c r="P42" i="201"/>
  <c r="Q42" i="201"/>
  <c r="R42" i="201"/>
  <c r="S42" i="201"/>
  <c r="T42" i="201"/>
  <c r="U42" i="201"/>
  <c r="K43" i="201"/>
  <c r="L43" i="201"/>
  <c r="M43" i="201"/>
  <c r="N43" i="201"/>
  <c r="O43" i="201"/>
  <c r="P43" i="201"/>
  <c r="Q43" i="201"/>
  <c r="R43" i="201"/>
  <c r="S43" i="201"/>
  <c r="T43" i="201"/>
  <c r="U43" i="201"/>
  <c r="K44" i="201"/>
  <c r="L44" i="201"/>
  <c r="M44" i="201"/>
  <c r="N44" i="201"/>
  <c r="O44" i="201"/>
  <c r="P44" i="201"/>
  <c r="Q44" i="201"/>
  <c r="R44" i="201"/>
  <c r="S44" i="201"/>
  <c r="T44" i="201"/>
  <c r="U44" i="201"/>
  <c r="K45" i="201"/>
  <c r="L45" i="201"/>
  <c r="M45" i="201"/>
  <c r="N45" i="201"/>
  <c r="O45" i="201"/>
  <c r="P45" i="201"/>
  <c r="Q45" i="201"/>
  <c r="R45" i="201"/>
  <c r="S45" i="201"/>
  <c r="T45" i="201"/>
  <c r="U45" i="201"/>
  <c r="K46" i="201"/>
  <c r="L46" i="201"/>
  <c r="M46" i="201"/>
  <c r="N46" i="201"/>
  <c r="O46" i="201"/>
  <c r="P46" i="201"/>
  <c r="Q46" i="201"/>
  <c r="R46" i="201"/>
  <c r="S46" i="201"/>
  <c r="T46" i="201"/>
  <c r="U46" i="201"/>
  <c r="K47" i="201"/>
  <c r="L47" i="201"/>
  <c r="M47" i="201"/>
  <c r="N47" i="201"/>
  <c r="O47" i="201"/>
  <c r="P47" i="201"/>
  <c r="Q47" i="201"/>
  <c r="R47" i="201"/>
  <c r="S47" i="201"/>
  <c r="T47" i="201"/>
  <c r="U47" i="201"/>
  <c r="K48" i="201"/>
  <c r="L48" i="201"/>
  <c r="M48" i="201"/>
  <c r="N48" i="201"/>
  <c r="O48" i="201"/>
  <c r="P48" i="201"/>
  <c r="Q48" i="201"/>
  <c r="R48" i="201"/>
  <c r="S48" i="201"/>
  <c r="T48" i="201"/>
  <c r="U48" i="201"/>
  <c r="K49" i="201"/>
  <c r="L49" i="201"/>
  <c r="M49" i="201"/>
  <c r="N49" i="201"/>
  <c r="O49" i="201"/>
  <c r="P49" i="201"/>
  <c r="Q49" i="201"/>
  <c r="R49" i="201"/>
  <c r="S49" i="201"/>
  <c r="T49" i="201"/>
  <c r="U49" i="201"/>
  <c r="K50" i="201"/>
  <c r="L50" i="201"/>
  <c r="M50" i="201"/>
  <c r="N50" i="201"/>
  <c r="O50" i="201"/>
  <c r="P50" i="201"/>
  <c r="Q50" i="201"/>
  <c r="R50" i="201"/>
  <c r="S50" i="201"/>
  <c r="T50" i="201"/>
  <c r="U50" i="201"/>
  <c r="K51" i="201"/>
  <c r="L51" i="201"/>
  <c r="M51" i="201"/>
  <c r="N51" i="201"/>
  <c r="O51" i="201"/>
  <c r="P51" i="201"/>
  <c r="Q51" i="201"/>
  <c r="R51" i="201"/>
  <c r="S51" i="201"/>
  <c r="T51" i="201"/>
  <c r="U51" i="201"/>
  <c r="K52" i="201"/>
  <c r="L52" i="201"/>
  <c r="M52" i="201"/>
  <c r="N52" i="201"/>
  <c r="O52" i="201"/>
  <c r="P52" i="201"/>
  <c r="Q52" i="201"/>
  <c r="R52" i="201"/>
  <c r="S52" i="201"/>
  <c r="T52" i="201"/>
  <c r="U52" i="201"/>
  <c r="K53" i="201"/>
  <c r="L53" i="201"/>
  <c r="M53" i="201"/>
  <c r="N53" i="201"/>
  <c r="O53" i="201"/>
  <c r="P53" i="201"/>
  <c r="Q53" i="201"/>
  <c r="R53" i="201"/>
  <c r="S53" i="201"/>
  <c r="T53" i="201"/>
  <c r="U53" i="201"/>
  <c r="K54" i="201"/>
  <c r="L54" i="201"/>
  <c r="M54" i="201"/>
  <c r="N54" i="201"/>
  <c r="O54" i="201"/>
  <c r="P54" i="201"/>
  <c r="Q54" i="201"/>
  <c r="R54" i="201"/>
  <c r="S54" i="201"/>
  <c r="T54" i="201"/>
  <c r="U54" i="201"/>
  <c r="K55" i="201"/>
  <c r="L55" i="201"/>
  <c r="M55" i="201"/>
  <c r="N55" i="201"/>
  <c r="O55" i="201"/>
  <c r="P55" i="201"/>
  <c r="Q55" i="201"/>
  <c r="R55" i="201"/>
  <c r="S55" i="201"/>
  <c r="T55" i="201"/>
  <c r="U55" i="201"/>
  <c r="K56" i="201"/>
  <c r="L56" i="201"/>
  <c r="M56" i="201"/>
  <c r="N56" i="201"/>
  <c r="O56" i="201"/>
  <c r="P56" i="201"/>
  <c r="Q56" i="201"/>
  <c r="R56" i="201"/>
  <c r="S56" i="201"/>
  <c r="T56" i="201"/>
  <c r="U56" i="201"/>
  <c r="K57" i="201"/>
  <c r="L57" i="201"/>
  <c r="M57" i="201"/>
  <c r="N57" i="201"/>
  <c r="O57" i="201"/>
  <c r="P57" i="201"/>
  <c r="Q57" i="201"/>
  <c r="R57" i="201"/>
  <c r="S57" i="201"/>
  <c r="T57" i="201"/>
  <c r="U57" i="201"/>
  <c r="K58" i="201"/>
  <c r="L58" i="201"/>
  <c r="M58" i="201"/>
  <c r="N58" i="201"/>
  <c r="O58" i="201"/>
  <c r="P58" i="201"/>
  <c r="Q58" i="201"/>
  <c r="R58" i="201"/>
  <c r="S58" i="201"/>
  <c r="T58" i="201"/>
  <c r="U58" i="201"/>
  <c r="K59" i="201"/>
  <c r="L59" i="201"/>
  <c r="M59" i="201"/>
  <c r="N59" i="201"/>
  <c r="O59" i="201"/>
  <c r="P59" i="201"/>
  <c r="Q59" i="201"/>
  <c r="R59" i="201"/>
  <c r="S59" i="201"/>
  <c r="T59" i="201"/>
  <c r="U59" i="201"/>
  <c r="K60" i="201"/>
  <c r="L60" i="201"/>
  <c r="M60" i="201"/>
  <c r="N60" i="201"/>
  <c r="O60" i="201"/>
  <c r="P60" i="201"/>
  <c r="Q60" i="201"/>
  <c r="R60" i="201"/>
  <c r="S60" i="201"/>
  <c r="T60" i="201"/>
  <c r="U60" i="201"/>
  <c r="K61" i="201"/>
  <c r="L61" i="201"/>
  <c r="M61" i="201"/>
  <c r="N61" i="201"/>
  <c r="O61" i="201"/>
  <c r="P61" i="201"/>
  <c r="Q61" i="201"/>
  <c r="R61" i="201"/>
  <c r="S61" i="201"/>
  <c r="T61" i="201"/>
  <c r="U61" i="201"/>
  <c r="K62" i="201"/>
  <c r="L62" i="201"/>
  <c r="M62" i="201"/>
  <c r="N62" i="201"/>
  <c r="O62" i="201"/>
  <c r="P62" i="201"/>
  <c r="Q62" i="201"/>
  <c r="R62" i="201"/>
  <c r="S62" i="201"/>
  <c r="T62" i="201"/>
  <c r="U62" i="201"/>
  <c r="K63" i="201"/>
  <c r="L63" i="201"/>
  <c r="M63" i="201"/>
  <c r="N63" i="201"/>
  <c r="O63" i="201"/>
  <c r="P63" i="201"/>
  <c r="Q63" i="201"/>
  <c r="R63" i="201"/>
  <c r="S63" i="201"/>
  <c r="T63" i="201"/>
  <c r="U63" i="201"/>
  <c r="K64" i="201"/>
  <c r="L64" i="201"/>
  <c r="M64" i="201"/>
  <c r="N64" i="201"/>
  <c r="O64" i="201"/>
  <c r="P64" i="201"/>
  <c r="Q64" i="201"/>
  <c r="R64" i="201"/>
  <c r="S64" i="201"/>
  <c r="T64" i="201"/>
  <c r="U64" i="201"/>
  <c r="K65" i="201"/>
  <c r="L65" i="201"/>
  <c r="M65" i="201"/>
  <c r="N65" i="201"/>
  <c r="O65" i="201"/>
  <c r="P65" i="201"/>
  <c r="Q65" i="201"/>
  <c r="R65" i="201"/>
  <c r="S65" i="201"/>
  <c r="T65" i="201"/>
  <c r="U65" i="201"/>
  <c r="K66" i="201"/>
  <c r="L66" i="201"/>
  <c r="M66" i="201"/>
  <c r="N66" i="201"/>
  <c r="O66" i="201"/>
  <c r="P66" i="201"/>
  <c r="Q66" i="201"/>
  <c r="R66" i="201"/>
  <c r="S66" i="201"/>
  <c r="T66" i="201"/>
  <c r="U66" i="201"/>
  <c r="L37" i="201"/>
  <c r="M37" i="201"/>
  <c r="N37" i="201"/>
  <c r="O37" i="201"/>
  <c r="P37" i="201"/>
  <c r="Q37" i="201"/>
  <c r="R37" i="201"/>
  <c r="S37" i="201"/>
  <c r="T37" i="201"/>
  <c r="U37" i="201"/>
  <c r="B38" i="201"/>
  <c r="C38" i="201"/>
  <c r="D38" i="201"/>
  <c r="B39" i="201"/>
  <c r="C39" i="201"/>
  <c r="D39" i="201"/>
  <c r="B40" i="201"/>
  <c r="C40" i="201"/>
  <c r="D40" i="201"/>
  <c r="B41" i="201"/>
  <c r="C41" i="201"/>
  <c r="D41" i="201"/>
  <c r="B42" i="201"/>
  <c r="C42" i="201"/>
  <c r="D42" i="201"/>
  <c r="B43" i="201"/>
  <c r="C43" i="201"/>
  <c r="D43" i="201"/>
  <c r="B44" i="201"/>
  <c r="C44" i="201"/>
  <c r="D44" i="201"/>
  <c r="B45" i="201"/>
  <c r="C45" i="201"/>
  <c r="D45" i="201"/>
  <c r="B46" i="201"/>
  <c r="C46" i="201"/>
  <c r="D46" i="201"/>
  <c r="B47" i="201"/>
  <c r="C47" i="201"/>
  <c r="D47" i="201"/>
  <c r="B48" i="201"/>
  <c r="C48" i="201"/>
  <c r="D48" i="201"/>
  <c r="B49" i="201"/>
  <c r="C49" i="201"/>
  <c r="D49" i="201"/>
  <c r="B50" i="201"/>
  <c r="C50" i="201"/>
  <c r="D50" i="201"/>
  <c r="B51" i="201"/>
  <c r="C51" i="201"/>
  <c r="D51" i="201"/>
  <c r="B52" i="201"/>
  <c r="C52" i="201"/>
  <c r="D52" i="201"/>
  <c r="B53" i="201"/>
  <c r="C53" i="201"/>
  <c r="D53" i="201"/>
  <c r="B54" i="201"/>
  <c r="C54" i="201"/>
  <c r="D54" i="201"/>
  <c r="B55" i="201"/>
  <c r="C55" i="201"/>
  <c r="D55" i="201"/>
  <c r="B56" i="201"/>
  <c r="C56" i="201"/>
  <c r="D56" i="201"/>
  <c r="B57" i="201"/>
  <c r="C57" i="201"/>
  <c r="D57" i="201"/>
  <c r="B58" i="201"/>
  <c r="C58" i="201"/>
  <c r="D58" i="201"/>
  <c r="B59" i="201"/>
  <c r="C59" i="201"/>
  <c r="D59" i="201"/>
  <c r="B60" i="201"/>
  <c r="C60" i="201"/>
  <c r="D60" i="201"/>
  <c r="B61" i="201"/>
  <c r="C61" i="201"/>
  <c r="D61" i="201"/>
  <c r="B62" i="201"/>
  <c r="C62" i="201"/>
  <c r="D62" i="201"/>
  <c r="B63" i="201"/>
  <c r="C63" i="201"/>
  <c r="D63" i="201"/>
  <c r="A39" i="201"/>
  <c r="A40" i="201"/>
  <c r="A41" i="201"/>
  <c r="A42" i="201"/>
  <c r="A43" i="201"/>
  <c r="A44" i="201"/>
  <c r="A45" i="201"/>
  <c r="A46" i="201"/>
  <c r="A47" i="201"/>
  <c r="A48" i="201"/>
  <c r="A49" i="201"/>
  <c r="A50" i="201"/>
  <c r="A51" i="201"/>
  <c r="A52" i="201"/>
  <c r="A53" i="201"/>
  <c r="A54" i="201"/>
  <c r="A55" i="201"/>
  <c r="A56" i="201"/>
  <c r="A57" i="201"/>
  <c r="A58" i="201"/>
  <c r="A59" i="201"/>
  <c r="A60" i="201"/>
  <c r="A61" i="201"/>
  <c r="A62" i="201"/>
  <c r="A63" i="201"/>
  <c r="M31" i="201"/>
  <c r="N31" i="201"/>
  <c r="O31" i="201"/>
  <c r="P31" i="201"/>
  <c r="Q31" i="201"/>
  <c r="R31" i="201"/>
  <c r="S31" i="201"/>
  <c r="T31" i="201"/>
  <c r="U31" i="201"/>
  <c r="V31" i="201"/>
  <c r="W31" i="201"/>
  <c r="X31" i="201"/>
  <c r="X32" i="201" s="1"/>
  <c r="Y31" i="201"/>
  <c r="Z31" i="201"/>
  <c r="AA31" i="201"/>
  <c r="AB31" i="201"/>
  <c r="AC31" i="201"/>
  <c r="AD31" i="201"/>
  <c r="AE31" i="201"/>
  <c r="AF31" i="201"/>
  <c r="AG31" i="201"/>
  <c r="AH31" i="201"/>
  <c r="AI31" i="201"/>
  <c r="AJ31" i="201"/>
  <c r="AK31" i="201"/>
  <c r="AL31" i="201"/>
  <c r="AM31" i="201"/>
  <c r="AN31" i="201"/>
  <c r="AN32" i="201" s="1"/>
  <c r="AO31" i="201"/>
  <c r="AP31" i="201"/>
  <c r="AQ31" i="201"/>
  <c r="AR31" i="201"/>
  <c r="AS31" i="201"/>
  <c r="AT31" i="201"/>
  <c r="AT32" i="201" s="1"/>
  <c r="AU31" i="201"/>
  <c r="AC32" i="201"/>
  <c r="M35" i="53"/>
  <c r="N35" i="53"/>
  <c r="N36" i="53" s="1"/>
  <c r="O35" i="53"/>
  <c r="P35" i="53"/>
  <c r="Q35" i="53"/>
  <c r="R35" i="53"/>
  <c r="R36" i="53" s="1"/>
  <c r="S35" i="53"/>
  <c r="T35" i="53"/>
  <c r="U35" i="53"/>
  <c r="V35" i="53"/>
  <c r="W35" i="53"/>
  <c r="X35" i="53"/>
  <c r="Y35" i="53"/>
  <c r="Z36" i="53" s="1"/>
  <c r="Z35" i="53"/>
  <c r="AA36" i="53" s="1"/>
  <c r="AA35" i="53"/>
  <c r="AB35" i="53"/>
  <c r="AC35" i="53"/>
  <c r="AD35" i="53"/>
  <c r="AD36" i="53" s="1"/>
  <c r="AE35" i="53"/>
  <c r="AE36" i="53" s="1"/>
  <c r="AF35" i="53"/>
  <c r="AG36" i="53" s="1"/>
  <c r="AG35" i="53"/>
  <c r="AH35" i="53"/>
  <c r="AI35" i="53"/>
  <c r="AJ35" i="53"/>
  <c r="AJ36" i="53" s="1"/>
  <c r="AK35" i="53"/>
  <c r="AL35" i="53"/>
  <c r="AM36" i="53" s="1"/>
  <c r="AM35" i="53"/>
  <c r="AN35" i="53"/>
  <c r="AO35" i="53"/>
  <c r="AP35" i="53"/>
  <c r="AQ35" i="53"/>
  <c r="AR35" i="53"/>
  <c r="AS35" i="53"/>
  <c r="AT35" i="53"/>
  <c r="AT36" i="53" s="1"/>
  <c r="AU35" i="53"/>
  <c r="O36" i="53"/>
  <c r="AC36" i="53"/>
  <c r="AI36"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5" i="53"/>
  <c r="AV20" i="53"/>
  <c r="C35" i="53"/>
  <c r="AM7" i="177" l="1"/>
  <c r="AM5" i="229" s="1"/>
  <c r="AR7" i="177"/>
  <c r="AR5" i="229" s="1"/>
  <c r="AF7" i="177"/>
  <c r="T7" i="177"/>
  <c r="T5" i="229" s="1"/>
  <c r="AN7" i="177"/>
  <c r="AB7" i="177"/>
  <c r="P7" i="177"/>
  <c r="P5" i="229" s="1"/>
  <c r="O7" i="177"/>
  <c r="AL7" i="177"/>
  <c r="Z7" i="177"/>
  <c r="N7" i="177"/>
  <c r="AA7" i="177"/>
  <c r="O16" i="177" s="1"/>
  <c r="AK7" i="177"/>
  <c r="AK5" i="229" s="1"/>
  <c r="Y7" i="177"/>
  <c r="M7" i="177"/>
  <c r="AJ7" i="177"/>
  <c r="X7" i="177"/>
  <c r="AU7" i="177"/>
  <c r="AU5" i="229" s="1"/>
  <c r="AI7" i="177"/>
  <c r="AI5" i="229" s="1"/>
  <c r="W7" i="177"/>
  <c r="K16" i="177" s="1"/>
  <c r="AT7" i="177"/>
  <c r="AT5" i="229" s="1"/>
  <c r="AH7" i="177"/>
  <c r="V16" i="177" s="1"/>
  <c r="V7" i="177"/>
  <c r="AS7" i="177"/>
  <c r="AG7" i="177"/>
  <c r="U7" i="177"/>
  <c r="U5" i="229" s="1"/>
  <c r="AQ7" i="177"/>
  <c r="AE7" i="177"/>
  <c r="S16" i="177" s="1"/>
  <c r="S7" i="177"/>
  <c r="AP7" i="177"/>
  <c r="AP5" i="229" s="1"/>
  <c r="AD7" i="177"/>
  <c r="R7" i="177"/>
  <c r="AO7" i="177"/>
  <c r="AC7" i="177"/>
  <c r="Q16" i="177" s="1"/>
  <c r="Q7" i="177"/>
  <c r="AU8" i="177"/>
  <c r="Y36" i="53"/>
  <c r="W36" i="53"/>
  <c r="AU36" i="53"/>
  <c r="AR36" i="53"/>
  <c r="T36" i="53"/>
  <c r="Q36" i="53"/>
  <c r="AD32" i="201"/>
  <c r="AE32" i="201"/>
  <c r="AM32" i="201"/>
  <c r="W32" i="201"/>
  <c r="U32" i="201"/>
  <c r="AS32" i="201"/>
  <c r="AG32" i="201"/>
  <c r="AR32" i="201"/>
  <c r="T32" i="201"/>
  <c r="AQ32" i="201"/>
  <c r="S32" i="201"/>
  <c r="AP32" i="201"/>
  <c r="R32" i="201"/>
  <c r="Q32" i="201"/>
  <c r="AK32" i="201"/>
  <c r="AU32" i="201"/>
  <c r="AF32" i="201"/>
  <c r="AO32" i="201"/>
  <c r="AA32" i="201"/>
  <c r="Z32" i="201"/>
  <c r="N32" i="201"/>
  <c r="AJ32" i="201"/>
  <c r="AI32" i="201"/>
  <c r="AH32" i="201"/>
  <c r="V32" i="201"/>
  <c r="AB32" i="201"/>
  <c r="O32" i="201"/>
  <c r="Y32" i="201"/>
  <c r="AL32" i="201"/>
  <c r="P32" i="201"/>
  <c r="AL36" i="53"/>
  <c r="AO36" i="53"/>
  <c r="X36" i="53"/>
  <c r="AS36" i="53"/>
  <c r="U36" i="53"/>
  <c r="AF36" i="53"/>
  <c r="AQ36" i="53"/>
  <c r="S36" i="53"/>
  <c r="AP36" i="53"/>
  <c r="AK36" i="53"/>
  <c r="AH36" i="53"/>
  <c r="V36" i="53"/>
  <c r="AN36" i="53"/>
  <c r="AB36" i="53"/>
  <c r="P36" i="53"/>
  <c r="AB5" i="229" l="1"/>
  <c r="P16" i="177"/>
  <c r="AD5" i="229"/>
  <c r="R16" i="177"/>
  <c r="X5" i="229"/>
  <c r="L16" i="177"/>
  <c r="AF5" i="229"/>
  <c r="T16" i="177"/>
  <c r="Y5" i="229"/>
  <c r="M16" i="177"/>
  <c r="Z5" i="229"/>
  <c r="N16" i="177"/>
  <c r="AG5" i="229"/>
  <c r="U16" i="177"/>
  <c r="AB8" i="177"/>
  <c r="P17" i="177" s="1"/>
  <c r="AA5" i="229"/>
  <c r="AT8" i="177"/>
  <c r="AS5" i="229"/>
  <c r="R8" i="177"/>
  <c r="Q5" i="229"/>
  <c r="W8" i="177"/>
  <c r="K17" i="177" s="1"/>
  <c r="V5" i="229"/>
  <c r="O8" i="177"/>
  <c r="N5" i="229"/>
  <c r="AM8" i="177"/>
  <c r="AL5" i="229"/>
  <c r="S8" i="177"/>
  <c r="R5" i="229"/>
  <c r="X8" i="177"/>
  <c r="L17" i="177" s="1"/>
  <c r="W5" i="229"/>
  <c r="P8" i="177"/>
  <c r="O5" i="229"/>
  <c r="N19" i="229"/>
  <c r="Z19" i="229"/>
  <c r="L19" i="229"/>
  <c r="AD8" i="177"/>
  <c r="R17" i="177" s="1"/>
  <c r="AC5" i="229"/>
  <c r="AI8" i="177"/>
  <c r="AH5" i="229"/>
  <c r="T8" i="177"/>
  <c r="S5" i="229"/>
  <c r="AN8" i="177"/>
  <c r="AN5" i="229"/>
  <c r="AO8" i="177"/>
  <c r="AO5" i="229"/>
  <c r="S19" i="229"/>
  <c r="AF8" i="177"/>
  <c r="T17" i="177" s="1"/>
  <c r="AE5" i="229"/>
  <c r="AK8" i="177"/>
  <c r="AJ5" i="229"/>
  <c r="AR8" i="177"/>
  <c r="AQ5" i="229"/>
  <c r="M8" i="177"/>
  <c r="M5" i="229"/>
  <c r="P19" i="229"/>
  <c r="Q19" i="229"/>
  <c r="U19" i="229"/>
  <c r="W19" i="229"/>
  <c r="AA8" i="177"/>
  <c r="O17" i="177" s="1"/>
  <c r="Z8" i="177"/>
  <c r="N17" i="177" s="1"/>
  <c r="Q8" i="177"/>
  <c r="V8" i="177"/>
  <c r="AH8" i="177"/>
  <c r="V17" i="177" s="1"/>
  <c r="AL8" i="177"/>
  <c r="U8" i="177"/>
  <c r="AJ8" i="177"/>
  <c r="AQ8" i="177"/>
  <c r="AS8" i="177"/>
  <c r="Y8" i="177"/>
  <c r="M17" i="177" s="1"/>
  <c r="AG8" i="177"/>
  <c r="U17" i="177" s="1"/>
  <c r="N8" i="177"/>
  <c r="AC8" i="177"/>
  <c r="Q17" i="177" s="1"/>
  <c r="AP8" i="177"/>
  <c r="AE8" i="177"/>
  <c r="S17" i="177" s="1"/>
  <c r="AB6" i="127"/>
  <c r="AC6" i="127"/>
  <c r="AC8" i="127" s="1"/>
  <c r="AD6" i="127"/>
  <c r="AE6" i="127"/>
  <c r="AF6" i="127"/>
  <c r="AF7" i="127" s="1"/>
  <c r="AG6" i="127"/>
  <c r="AH7" i="127" s="1"/>
  <c r="AH6" i="127"/>
  <c r="AI7" i="127" s="1"/>
  <c r="AI6" i="127"/>
  <c r="AJ7" i="127" s="1"/>
  <c r="AJ6" i="127"/>
  <c r="AJ8" i="127" s="1"/>
  <c r="AK6" i="127"/>
  <c r="AK8" i="127" s="1"/>
  <c r="AL6" i="127"/>
  <c r="AL8" i="127" s="1"/>
  <c r="AM6" i="127"/>
  <c r="AM8" i="127" s="1"/>
  <c r="AN6" i="127"/>
  <c r="AO6" i="127"/>
  <c r="AO8" i="127" s="1"/>
  <c r="AP6" i="127"/>
  <c r="AQ6" i="127"/>
  <c r="AR6" i="127"/>
  <c r="AR7" i="127" s="1"/>
  <c r="AS6" i="127"/>
  <c r="AT7" i="127" s="1"/>
  <c r="AT6" i="127"/>
  <c r="AU7" i="127" s="1"/>
  <c r="AU6" i="127"/>
  <c r="AB7" i="127"/>
  <c r="AC7" i="127"/>
  <c r="AE7" i="127"/>
  <c r="AG7" i="127"/>
  <c r="AO7" i="127"/>
  <c r="AP7" i="127"/>
  <c r="AQ7" i="127"/>
  <c r="AS7" i="127"/>
  <c r="AB8" i="127"/>
  <c r="AD8" i="127"/>
  <c r="AE8" i="127"/>
  <c r="AF8" i="127"/>
  <c r="AG8" i="127"/>
  <c r="AI8" i="127"/>
  <c r="AN8" i="127"/>
  <c r="AP8" i="127"/>
  <c r="AQ8" i="127"/>
  <c r="AR8" i="127"/>
  <c r="AS8" i="127"/>
  <c r="AU8" i="127"/>
  <c r="AA4" i="127"/>
  <c r="AB4" i="127" s="1"/>
  <c r="AC4" i="127" s="1"/>
  <c r="AD4" i="127" s="1"/>
  <c r="AE4" i="127" s="1"/>
  <c r="AF4" i="127" s="1"/>
  <c r="AG4" i="127" s="1"/>
  <c r="AH4" i="127" s="1"/>
  <c r="AI4" i="127" s="1"/>
  <c r="AJ4" i="127" s="1"/>
  <c r="AK4" i="127" s="1"/>
  <c r="AL4" i="127" s="1"/>
  <c r="AM4" i="127" s="1"/>
  <c r="AN4" i="127" s="1"/>
  <c r="AO4" i="127" s="1"/>
  <c r="AP4" i="127" s="1"/>
  <c r="AQ4" i="127" s="1"/>
  <c r="AR4" i="127" s="1"/>
  <c r="AS4" i="127" s="1"/>
  <c r="AT4" i="127" s="1"/>
  <c r="AU4" i="127" s="1"/>
  <c r="AA6" i="127"/>
  <c r="AA7" i="127" s="1"/>
  <c r="Z6" i="127"/>
  <c r="Z7" i="127" s="1"/>
  <c r="J39" i="10"/>
  <c r="J40" i="10"/>
  <c r="J38" i="10"/>
  <c r="F4" i="127"/>
  <c r="G4" i="127" s="1"/>
  <c r="H4" i="127" s="1"/>
  <c r="I4" i="127" s="1"/>
  <c r="J4" i="127" s="1"/>
  <c r="K4" i="127" s="1"/>
  <c r="L4" i="127" s="1"/>
  <c r="M4" i="127" s="1"/>
  <c r="N4" i="127" s="1"/>
  <c r="O4" i="127" s="1"/>
  <c r="P4" i="127" s="1"/>
  <c r="Q4" i="127" s="1"/>
  <c r="A17" i="127"/>
  <c r="A16" i="127"/>
  <c r="A15" i="127"/>
  <c r="A14" i="127"/>
  <c r="C13" i="127"/>
  <c r="Y19" i="229" l="1"/>
  <c r="O19" i="229"/>
  <c r="V19" i="229"/>
  <c r="X19" i="229"/>
  <c r="M19" i="229"/>
  <c r="R19" i="229"/>
  <c r="T19" i="229"/>
  <c r="K19" i="229"/>
  <c r="AT8" i="127"/>
  <c r="AH8" i="127"/>
  <c r="AD7" i="127"/>
  <c r="AN7" i="127"/>
  <c r="AM7" i="127"/>
  <c r="AK7" i="127"/>
  <c r="AL7" i="127"/>
  <c r="AA8" i="127"/>
  <c r="Z8" i="127"/>
  <c r="R4" i="127"/>
  <c r="S4" i="127" s="1"/>
  <c r="T4" i="127" s="1"/>
  <c r="U4" i="127" s="1"/>
  <c r="V4" i="127" s="1"/>
  <c r="W4" i="127" s="1"/>
  <c r="X4" i="127" s="1"/>
  <c r="Y4" i="127" s="1"/>
  <c r="Z4" i="127" s="1"/>
  <c r="A13" i="127" l="1"/>
  <c r="AV6" i="50"/>
  <c r="L6" i="71" s="1"/>
  <c r="AV7" i="50"/>
  <c r="L7" i="71" s="1"/>
  <c r="AV8" i="50"/>
  <c r="L8" i="71" s="1"/>
  <c r="AV10" i="50"/>
  <c r="L10" i="71" s="1"/>
  <c r="AV11" i="50"/>
  <c r="L11" i="71" s="1"/>
  <c r="AV13" i="50"/>
  <c r="L13" i="71" s="1"/>
  <c r="AV14" i="50"/>
  <c r="L14" i="71" s="1"/>
  <c r="AV16" i="50"/>
  <c r="L16" i="71" s="1"/>
  <c r="AV20" i="50"/>
  <c r="L20" i="71" s="1"/>
  <c r="AV22" i="50"/>
  <c r="L22" i="71" s="1"/>
  <c r="AV23" i="50"/>
  <c r="L23" i="71" s="1"/>
  <c r="AV27" i="50"/>
  <c r="L26" i="71" s="1"/>
  <c r="AV30" i="50"/>
  <c r="L30" i="71" s="1"/>
  <c r="D7" i="210"/>
  <c r="D11" i="210"/>
  <c r="D12" i="210"/>
  <c r="D14" i="210"/>
  <c r="D15" i="210"/>
  <c r="D16" i="210"/>
  <c r="D17" i="210"/>
  <c r="D18" i="210"/>
  <c r="D19" i="210"/>
  <c r="D20" i="210"/>
  <c r="D6" i="129"/>
  <c r="D18" i="129" s="1"/>
  <c r="D7" i="129"/>
  <c r="D19" i="129" s="1"/>
  <c r="D8" i="129"/>
  <c r="D20" i="129" s="1"/>
  <c r="D9" i="129"/>
  <c r="D21" i="129" s="1"/>
  <c r="D5" i="129"/>
  <c r="A18" i="129"/>
  <c r="B18" i="129"/>
  <c r="C18" i="129"/>
  <c r="K18" i="129"/>
  <c r="L18" i="129"/>
  <c r="M18" i="129"/>
  <c r="N18" i="129"/>
  <c r="O18" i="129"/>
  <c r="P18" i="129"/>
  <c r="Q18" i="129"/>
  <c r="R18" i="129"/>
  <c r="S18" i="129"/>
  <c r="T18" i="129"/>
  <c r="A19" i="129"/>
  <c r="B19" i="129"/>
  <c r="C19" i="129"/>
  <c r="K19" i="129"/>
  <c r="L19" i="129"/>
  <c r="M19" i="129"/>
  <c r="N19" i="129"/>
  <c r="O19" i="129"/>
  <c r="P19" i="129"/>
  <c r="Q19" i="129"/>
  <c r="R19" i="129"/>
  <c r="S19" i="129"/>
  <c r="T19" i="129"/>
  <c r="A20" i="129"/>
  <c r="B20" i="129"/>
  <c r="C20" i="129"/>
  <c r="K20" i="129"/>
  <c r="L20" i="129"/>
  <c r="M20" i="129"/>
  <c r="N20" i="129"/>
  <c r="O20" i="129"/>
  <c r="P20" i="129"/>
  <c r="Q20" i="129"/>
  <c r="R20" i="129"/>
  <c r="S20" i="129"/>
  <c r="T20" i="129"/>
  <c r="A21" i="129"/>
  <c r="B21" i="129"/>
  <c r="C21" i="129"/>
  <c r="K21" i="129"/>
  <c r="L21" i="129"/>
  <c r="M21" i="129"/>
  <c r="N21" i="129"/>
  <c r="O21" i="129"/>
  <c r="P21" i="129"/>
  <c r="Q21" i="129"/>
  <c r="R21" i="129"/>
  <c r="S21" i="129"/>
  <c r="T21" i="129"/>
  <c r="AV7" i="129"/>
  <c r="F4" i="129"/>
  <c r="D6" i="121"/>
  <c r="D21" i="121" s="1"/>
  <c r="D7" i="121"/>
  <c r="D8" i="121"/>
  <c r="D9" i="121"/>
  <c r="D10" i="121"/>
  <c r="D11" i="121"/>
  <c r="D5" i="121"/>
  <c r="AV8" i="121" l="1"/>
  <c r="C12" i="121"/>
  <c r="A20" i="120" l="1"/>
  <c r="A21" i="120"/>
  <c r="A22" i="120"/>
  <c r="A23" i="120"/>
  <c r="A24" i="120"/>
  <c r="A25" i="120"/>
  <c r="K25" i="120"/>
  <c r="D11" i="120"/>
  <c r="D25" i="120" s="1"/>
  <c r="D10" i="120"/>
  <c r="D24" i="120" s="1"/>
  <c r="K24" i="120"/>
  <c r="L11" i="212"/>
  <c r="K11" i="212"/>
  <c r="C11" i="212"/>
  <c r="B14" i="212" s="1"/>
  <c r="B10" i="120" s="1"/>
  <c r="B24" i="120" s="1"/>
  <c r="AV10" i="212"/>
  <c r="AV9" i="212"/>
  <c r="AV8" i="212"/>
  <c r="AV7" i="212"/>
  <c r="AV6" i="212"/>
  <c r="AV5" i="212"/>
  <c r="F4" i="212"/>
  <c r="G4" i="212" s="1"/>
  <c r="H4" i="212" s="1"/>
  <c r="I4" i="212" s="1"/>
  <c r="J4" i="212" s="1"/>
  <c r="O7" i="211"/>
  <c r="N7" i="211"/>
  <c r="M7" i="211"/>
  <c r="L7" i="211"/>
  <c r="K7" i="211"/>
  <c r="K11" i="120" s="1"/>
  <c r="C7" i="211"/>
  <c r="B10" i="211" s="1"/>
  <c r="B11" i="120" s="1"/>
  <c r="B25" i="120" s="1"/>
  <c r="AV6" i="211"/>
  <c r="AV5" i="211"/>
  <c r="AV7" i="211" s="1"/>
  <c r="F4" i="211"/>
  <c r="G4" i="211" s="1"/>
  <c r="H4" i="211" s="1"/>
  <c r="I4" i="211" s="1"/>
  <c r="J4" i="211" s="1"/>
  <c r="M15" i="138"/>
  <c r="N15" i="138"/>
  <c r="O15" i="138"/>
  <c r="P15" i="138"/>
  <c r="Q15" i="138"/>
  <c r="R15" i="138"/>
  <c r="S15" i="138"/>
  <c r="T15" i="138"/>
  <c r="U15" i="138"/>
  <c r="V15" i="138"/>
  <c r="W15" i="138"/>
  <c r="X15" i="138"/>
  <c r="Y15" i="138"/>
  <c r="Z15" i="138"/>
  <c r="AA15" i="138"/>
  <c r="AB15" i="138"/>
  <c r="M8" i="211" l="1"/>
  <c r="C11" i="120"/>
  <c r="C25" i="120" s="1"/>
  <c r="N8" i="211"/>
  <c r="L10" i="120"/>
  <c r="M12" i="212"/>
  <c r="AB13" i="212"/>
  <c r="M13" i="212"/>
  <c r="AH13" i="212"/>
  <c r="AG13" i="212"/>
  <c r="P13" i="212"/>
  <c r="N13" i="212"/>
  <c r="AI13" i="212"/>
  <c r="O13" i="212"/>
  <c r="AK13" i="212"/>
  <c r="U13" i="212"/>
  <c r="AM13" i="212"/>
  <c r="V13" i="212"/>
  <c r="AN13" i="212"/>
  <c r="W13" i="212"/>
  <c r="AS13" i="212"/>
  <c r="Y13" i="212"/>
  <c r="AT13" i="212"/>
  <c r="AA13" i="212"/>
  <c r="Z13" i="212"/>
  <c r="AU13" i="212"/>
  <c r="AL13" i="212"/>
  <c r="AQ13" i="212"/>
  <c r="R13" i="212"/>
  <c r="AF13" i="212"/>
  <c r="AP13" i="212"/>
  <c r="X13" i="212"/>
  <c r="AO13" i="212"/>
  <c r="S13" i="212"/>
  <c r="AC13" i="212"/>
  <c r="AJ13" i="212"/>
  <c r="Q13" i="212"/>
  <c r="AR13" i="212"/>
  <c r="T13" i="212"/>
  <c r="AE13" i="212"/>
  <c r="AD13" i="212"/>
  <c r="K10" i="120"/>
  <c r="C10" i="120"/>
  <c r="C24" i="120" s="1"/>
  <c r="X16" i="138"/>
  <c r="W16" i="138"/>
  <c r="V16" i="138"/>
  <c r="R16" i="138"/>
  <c r="U16" i="138"/>
  <c r="T16" i="138"/>
  <c r="Q16" i="138"/>
  <c r="AB16" i="138"/>
  <c r="Z16" i="138"/>
  <c r="N16" i="138"/>
  <c r="Y16" i="138"/>
  <c r="AV10" i="120"/>
  <c r="AV11" i="212"/>
  <c r="L9" i="211"/>
  <c r="O8" i="211"/>
  <c r="L12" i="212"/>
  <c r="L13" i="212"/>
  <c r="N9" i="211"/>
  <c r="O9" i="211"/>
  <c r="L8" i="211"/>
  <c r="M9" i="211"/>
  <c r="S16" i="138"/>
  <c r="AA16" i="138"/>
  <c r="O16" i="138"/>
  <c r="P16" i="138"/>
  <c r="AV11" i="120" l="1"/>
  <c r="R18" i="126"/>
  <c r="Q18" i="126"/>
  <c r="P18" i="126"/>
  <c r="O18" i="126"/>
  <c r="N18" i="126"/>
  <c r="M18" i="126"/>
  <c r="L18" i="126"/>
  <c r="K18" i="126"/>
  <c r="D18" i="126"/>
  <c r="C18" i="126"/>
  <c r="B18" i="126"/>
  <c r="A18" i="126"/>
  <c r="AV7" i="126"/>
  <c r="C9" i="126"/>
  <c r="F4" i="125"/>
  <c r="G4" i="125" s="1"/>
  <c r="H4" i="125" s="1"/>
  <c r="I4" i="125" s="1"/>
  <c r="J4" i="125" s="1"/>
  <c r="D6" i="204"/>
  <c r="D7" i="204"/>
  <c r="D8" i="204"/>
  <c r="D9" i="204"/>
  <c r="D10" i="204"/>
  <c r="D11" i="204"/>
  <c r="D12" i="204"/>
  <c r="D13" i="204"/>
  <c r="D14" i="204"/>
  <c r="D5" i="204"/>
  <c r="L15" i="204"/>
  <c r="AV6" i="204"/>
  <c r="AV7" i="204"/>
  <c r="AV8" i="204"/>
  <c r="AV9" i="204"/>
  <c r="AV10" i="204"/>
  <c r="AV11" i="204"/>
  <c r="AV12" i="204"/>
  <c r="AV13" i="204"/>
  <c r="AV14" i="204"/>
  <c r="AV5" i="204"/>
  <c r="D6" i="123"/>
  <c r="D7" i="123"/>
  <c r="D8" i="123"/>
  <c r="D5" i="123"/>
  <c r="AV8" i="123"/>
  <c r="AV6" i="123"/>
  <c r="AV5" i="123"/>
  <c r="AV7" i="123" s="1"/>
  <c r="M9" i="123"/>
  <c r="N10" i="123" s="1"/>
  <c r="N9" i="123"/>
  <c r="O9" i="123"/>
  <c r="O10" i="123" s="1"/>
  <c r="B13" i="39" l="1"/>
  <c r="B9" i="39"/>
  <c r="B8" i="39"/>
  <c r="B7" i="39"/>
  <c r="B6" i="39"/>
  <c r="F4" i="50" l="1"/>
  <c r="G4" i="50" l="1"/>
  <c r="H4" i="50" s="1"/>
  <c r="I4" i="50" s="1"/>
  <c r="J4" i="50" s="1"/>
  <c r="K4" i="50" s="1"/>
  <c r="L4" i="50" s="1"/>
  <c r="M4" i="50" s="1"/>
  <c r="N4" i="50" s="1"/>
  <c r="O4" i="50" s="1"/>
  <c r="P4" i="50" s="1"/>
  <c r="Q4" i="50" s="1"/>
  <c r="R4" i="50" s="1"/>
  <c r="S4" i="50" s="1"/>
  <c r="AV9" i="201"/>
  <c r="AV8" i="201"/>
  <c r="AV14" i="53"/>
  <c r="AV13" i="53"/>
  <c r="AV12" i="53"/>
  <c r="C6" i="116"/>
  <c r="T4" i="50" l="1"/>
  <c r="U4" i="50" s="1"/>
  <c r="V4" i="50" s="1"/>
  <c r="W4" i="50" s="1"/>
  <c r="AV5" i="113"/>
  <c r="F4" i="210" l="1"/>
  <c r="A18" i="183"/>
  <c r="A17" i="183"/>
  <c r="A16" i="183"/>
  <c r="L5" i="114"/>
  <c r="M5" i="114"/>
  <c r="N5" i="114"/>
  <c r="O5" i="114"/>
  <c r="P5" i="114"/>
  <c r="Q5" i="114"/>
  <c r="R5" i="114"/>
  <c r="S5" i="114"/>
  <c r="T5" i="114"/>
  <c r="U5" i="114"/>
  <c r="V5" i="114"/>
  <c r="W5" i="114"/>
  <c r="X5" i="114"/>
  <c r="Y5" i="114"/>
  <c r="AK5" i="114"/>
  <c r="AL5" i="114"/>
  <c r="AM5" i="114"/>
  <c r="AN5" i="114"/>
  <c r="AO5" i="114"/>
  <c r="AP5" i="114"/>
  <c r="AQ5" i="114"/>
  <c r="AR5" i="114"/>
  <c r="AS5" i="114"/>
  <c r="AT5" i="114"/>
  <c r="AU5" i="114"/>
  <c r="K5" i="114"/>
  <c r="L6" i="185"/>
  <c r="M6" i="185"/>
  <c r="N6" i="185"/>
  <c r="O6" i="185"/>
  <c r="P6" i="185"/>
  <c r="Q6" i="185"/>
  <c r="R6" i="185"/>
  <c r="S6" i="185"/>
  <c r="T6" i="185"/>
  <c r="U6" i="185"/>
  <c r="V6" i="185"/>
  <c r="W6" i="185"/>
  <c r="X6" i="185"/>
  <c r="Y6" i="185"/>
  <c r="AK6" i="185"/>
  <c r="AL6" i="185"/>
  <c r="AM6" i="185"/>
  <c r="AN6" i="185"/>
  <c r="AO6" i="185"/>
  <c r="AP6" i="185"/>
  <c r="AQ6" i="185"/>
  <c r="AR6" i="185"/>
  <c r="AS6" i="185"/>
  <c r="AT6" i="185"/>
  <c r="AU6" i="185"/>
  <c r="K6" i="185"/>
  <c r="G4" i="210" l="1"/>
  <c r="H4" i="210" s="1"/>
  <c r="I4" i="210" s="1"/>
  <c r="J4" i="210" s="1"/>
  <c r="K4" i="210" s="1"/>
  <c r="L4" i="210" s="1"/>
  <c r="L11" i="76"/>
  <c r="L12" i="76"/>
  <c r="L14" i="76"/>
  <c r="AV6" i="185"/>
  <c r="B11" i="127" l="1"/>
  <c r="C11" i="127"/>
  <c r="D11" i="127"/>
  <c r="A11" i="127"/>
  <c r="F4" i="194" l="1"/>
  <c r="G4" i="194" s="1"/>
  <c r="H4" i="194" s="1"/>
  <c r="I4" i="194" s="1"/>
  <c r="J4" i="194" s="1"/>
  <c r="K4" i="194" s="1"/>
  <c r="F4" i="119"/>
  <c r="F4" i="209"/>
  <c r="G4" i="209" s="1"/>
  <c r="H4" i="209" s="1"/>
  <c r="I4" i="209" s="1"/>
  <c r="J4" i="209" s="1"/>
  <c r="K4" i="209" s="1"/>
  <c r="L4" i="209" s="1"/>
  <c r="M4" i="209" s="1"/>
  <c r="N4" i="209" s="1"/>
  <c r="O4" i="209" s="1"/>
  <c r="P4" i="209" s="1"/>
  <c r="Q4" i="209" s="1"/>
  <c r="R4" i="209" l="1"/>
  <c r="S4" i="209" s="1"/>
  <c r="T4" i="209" s="1"/>
  <c r="U4" i="209" s="1"/>
  <c r="V4" i="209" s="1"/>
  <c r="W4" i="209" s="1"/>
  <c r="X4" i="209" s="1"/>
  <c r="Y4" i="209" s="1"/>
  <c r="Z4" i="209" s="1"/>
  <c r="AA4" i="209" s="1"/>
  <c r="AB4" i="209" s="1"/>
  <c r="AC4" i="209" s="1"/>
  <c r="AD4" i="209" s="1"/>
  <c r="AE4" i="209" s="1"/>
  <c r="AF4" i="209" s="1"/>
  <c r="AG4" i="209" s="1"/>
  <c r="AH4" i="209" s="1"/>
  <c r="AI4" i="209" s="1"/>
  <c r="AJ4" i="209" s="1"/>
  <c r="AK4" i="209" s="1"/>
  <c r="AL4" i="209" s="1"/>
  <c r="AM4" i="209" s="1"/>
  <c r="AN4" i="209" s="1"/>
  <c r="AO4" i="209" s="1"/>
  <c r="AP4" i="209" s="1"/>
  <c r="AQ4" i="209" s="1"/>
  <c r="AR4" i="209" s="1"/>
  <c r="AS4" i="209" s="1"/>
  <c r="AT4" i="209" s="1"/>
  <c r="AU4" i="209" s="1"/>
  <c r="AV4" i="209" s="1"/>
  <c r="AW4" i="209" s="1"/>
  <c r="AX4" i="209" s="1"/>
  <c r="AY4" i="209" s="1"/>
  <c r="AZ4" i="209" s="1"/>
  <c r="BA4" i="209" s="1"/>
  <c r="BB4" i="209" s="1"/>
  <c r="BC4" i="209" s="1"/>
  <c r="BD4" i="209" s="1"/>
  <c r="BE4" i="209" s="1"/>
  <c r="BF4" i="209" s="1"/>
  <c r="BG4" i="209" s="1"/>
  <c r="BH4" i="209" s="1"/>
  <c r="BI4" i="209" s="1"/>
  <c r="BJ4" i="209" s="1"/>
  <c r="F4" i="10"/>
  <c r="F4" i="36"/>
  <c r="F4" i="139"/>
  <c r="G4" i="139" s="1"/>
  <c r="H4" i="139" s="1"/>
  <c r="I4" i="139" s="1"/>
  <c r="J4" i="139" s="1"/>
  <c r="E18" i="117"/>
  <c r="J29" i="117"/>
  <c r="A16" i="130"/>
  <c r="E16" i="130"/>
  <c r="F16" i="130"/>
  <c r="I16" i="130"/>
  <c r="J16" i="130"/>
  <c r="A17" i="130"/>
  <c r="E17" i="130"/>
  <c r="F17" i="130"/>
  <c r="I17" i="130"/>
  <c r="J17" i="130"/>
  <c r="A15" i="130"/>
  <c r="C13" i="130"/>
  <c r="A21" i="130"/>
  <c r="A20" i="130"/>
  <c r="A19" i="130"/>
  <c r="A18" i="130"/>
  <c r="E33" i="71"/>
  <c r="A5" i="71"/>
  <c r="K13" i="139" l="1"/>
  <c r="G4" i="36"/>
  <c r="H4" i="36" s="1"/>
  <c r="I4" i="36" s="1"/>
  <c r="J4" i="36" s="1"/>
  <c r="K4" i="36" s="1"/>
  <c r="L13" i="139" l="1"/>
  <c r="E4" i="76"/>
  <c r="F4" i="76"/>
  <c r="M13" i="139" l="1"/>
  <c r="G4" i="76"/>
  <c r="N13" i="139" l="1"/>
  <c r="H4" i="76"/>
  <c r="O13" i="139" l="1"/>
  <c r="J4" i="76"/>
  <c r="C37" i="192"/>
  <c r="K36" i="192"/>
  <c r="K35" i="192"/>
  <c r="K6" i="192" s="1"/>
  <c r="P13" i="139" l="1"/>
  <c r="L36" i="192"/>
  <c r="K7" i="192"/>
  <c r="L35" i="192"/>
  <c r="L6" i="192" s="1"/>
  <c r="K37" i="192"/>
  <c r="D5" i="48" s="1"/>
  <c r="Q13" i="139" l="1"/>
  <c r="M36" i="192"/>
  <c r="L7" i="192"/>
  <c r="F5" i="48"/>
  <c r="M35" i="192"/>
  <c r="M6" i="192" s="1"/>
  <c r="BD21" i="209"/>
  <c r="BE22" i="209" s="1"/>
  <c r="BG21" i="209"/>
  <c r="AZ21" i="209"/>
  <c r="BH21" i="209"/>
  <c r="BF21" i="209"/>
  <c r="L37" i="192"/>
  <c r="K39" i="192"/>
  <c r="D37" i="192"/>
  <c r="R13" i="139" l="1"/>
  <c r="N36" i="192"/>
  <c r="M7" i="192"/>
  <c r="M13" i="192" s="1"/>
  <c r="N35" i="192"/>
  <c r="N6" i="192" s="1"/>
  <c r="M37" i="192"/>
  <c r="BG22" i="209"/>
  <c r="BF22" i="209"/>
  <c r="BH22" i="209"/>
  <c r="L39" i="192"/>
  <c r="L38" i="192"/>
  <c r="S13" i="139" l="1"/>
  <c r="O36" i="192"/>
  <c r="N7" i="192"/>
  <c r="N13" i="192" s="1"/>
  <c r="M39" i="192"/>
  <c r="O35" i="192"/>
  <c r="O6" i="192" s="1"/>
  <c r="N37" i="192"/>
  <c r="N39" i="192" s="1"/>
  <c r="M38" i="192"/>
  <c r="T13" i="139" l="1"/>
  <c r="N14" i="192"/>
  <c r="P36" i="192"/>
  <c r="O7" i="192"/>
  <c r="O13" i="192" s="1"/>
  <c r="O14" i="192" s="1"/>
  <c r="P35" i="192"/>
  <c r="P6" i="192" s="1"/>
  <c r="O37" i="192"/>
  <c r="N38" i="192"/>
  <c r="AV4" i="139" l="1"/>
  <c r="U13" i="139"/>
  <c r="Q36" i="192"/>
  <c r="P7" i="192"/>
  <c r="P13" i="192" s="1"/>
  <c r="O38" i="192"/>
  <c r="O39" i="192"/>
  <c r="Q35" i="192"/>
  <c r="Q6" i="192" s="1"/>
  <c r="P37" i="192"/>
  <c r="AA36" i="192"/>
  <c r="AA7" i="192" s="1"/>
  <c r="AW4" i="139" l="1"/>
  <c r="V13" i="139"/>
  <c r="P14" i="192"/>
  <c r="R36" i="192"/>
  <c r="Q7" i="192"/>
  <c r="Q13" i="192" s="1"/>
  <c r="AB36" i="192"/>
  <c r="AB7" i="192" s="1"/>
  <c r="P39" i="192"/>
  <c r="R35" i="192"/>
  <c r="R6" i="192" s="1"/>
  <c r="Q37" i="192"/>
  <c r="P38" i="192"/>
  <c r="K13" i="193"/>
  <c r="A14" i="193"/>
  <c r="D12" i="193"/>
  <c r="C12" i="193"/>
  <c r="B12" i="193"/>
  <c r="A12" i="193"/>
  <c r="A16" i="193"/>
  <c r="A17" i="193"/>
  <c r="A18" i="193"/>
  <c r="C13" i="178"/>
  <c r="A21" i="184"/>
  <c r="A20" i="184"/>
  <c r="A19" i="184"/>
  <c r="A18" i="184"/>
  <c r="D13" i="184"/>
  <c r="C13" i="184"/>
  <c r="B13" i="184"/>
  <c r="A13" i="184"/>
  <c r="L13" i="114"/>
  <c r="M13" i="114"/>
  <c r="N13" i="114"/>
  <c r="O13" i="114"/>
  <c r="P13" i="114"/>
  <c r="Q13" i="114"/>
  <c r="R13" i="114"/>
  <c r="S13" i="114"/>
  <c r="T13" i="114"/>
  <c r="U13" i="114"/>
  <c r="K13" i="114"/>
  <c r="A17" i="139"/>
  <c r="A18" i="139"/>
  <c r="A19" i="139"/>
  <c r="A16" i="139"/>
  <c r="D12" i="139"/>
  <c r="C12" i="139"/>
  <c r="B12" i="139"/>
  <c r="A12" i="139"/>
  <c r="K13" i="179"/>
  <c r="D13" i="179"/>
  <c r="C13" i="179"/>
  <c r="B13" i="179"/>
  <c r="A13" i="179"/>
  <c r="F4" i="179"/>
  <c r="AX4" i="139" l="1"/>
  <c r="W13" i="139"/>
  <c r="Q14" i="192"/>
  <c r="S36" i="192"/>
  <c r="R7" i="192"/>
  <c r="R13" i="192" s="1"/>
  <c r="Q39" i="192"/>
  <c r="S35" i="192"/>
  <c r="S6" i="192" s="1"/>
  <c r="R37" i="192"/>
  <c r="Q38" i="192"/>
  <c r="AC36" i="192"/>
  <c r="AC7" i="192" s="1"/>
  <c r="AY4" i="139" l="1"/>
  <c r="X13" i="139"/>
  <c r="R14" i="192"/>
  <c r="T36" i="192"/>
  <c r="S7" i="192"/>
  <c r="S13" i="192" s="1"/>
  <c r="AD36" i="192"/>
  <c r="AD7" i="192" s="1"/>
  <c r="R39" i="192"/>
  <c r="T35" i="192"/>
  <c r="T6" i="192" s="1"/>
  <c r="S37" i="192"/>
  <c r="R38" i="192"/>
  <c r="AZ4" i="139" l="1"/>
  <c r="Y13" i="139"/>
  <c r="S14" i="192"/>
  <c r="U36" i="192"/>
  <c r="T7" i="192"/>
  <c r="T13" i="192" s="1"/>
  <c r="S39" i="192"/>
  <c r="U35" i="192"/>
  <c r="U6" i="192" s="1"/>
  <c r="T37" i="192"/>
  <c r="T39" i="192" s="1"/>
  <c r="S38" i="192"/>
  <c r="AE36" i="192"/>
  <c r="AE7" i="192" s="1"/>
  <c r="A19" i="120"/>
  <c r="D6" i="120"/>
  <c r="AV9" i="205"/>
  <c r="C15" i="205"/>
  <c r="F4" i="205"/>
  <c r="K17" i="120"/>
  <c r="A29" i="120"/>
  <c r="A28" i="120"/>
  <c r="A27" i="120"/>
  <c r="A26" i="120"/>
  <c r="F4" i="120"/>
  <c r="G4" i="120" s="1"/>
  <c r="H4" i="120" s="1"/>
  <c r="I4" i="120" s="1"/>
  <c r="J4" i="120" s="1"/>
  <c r="L11" i="190"/>
  <c r="M11" i="190"/>
  <c r="N11" i="190"/>
  <c r="O11" i="190"/>
  <c r="P11" i="190"/>
  <c r="Q11" i="190"/>
  <c r="R11" i="190"/>
  <c r="S11" i="190"/>
  <c r="T11" i="190"/>
  <c r="U11" i="190"/>
  <c r="V11" i="190"/>
  <c r="W11" i="190"/>
  <c r="X11" i="190"/>
  <c r="Y11" i="190"/>
  <c r="K11" i="190"/>
  <c r="F4" i="190"/>
  <c r="F4" i="146"/>
  <c r="F4" i="145"/>
  <c r="AV8" i="138"/>
  <c r="F4" i="138"/>
  <c r="B18" i="205" l="1"/>
  <c r="C24" i="50"/>
  <c r="BA4" i="139"/>
  <c r="Z13" i="139"/>
  <c r="T14" i="192"/>
  <c r="U7" i="192"/>
  <c r="U13" i="192" s="1"/>
  <c r="V36" i="192"/>
  <c r="AF36" i="192"/>
  <c r="AF7" i="192" s="1"/>
  <c r="U37" i="192"/>
  <c r="T38" i="192"/>
  <c r="G4" i="205"/>
  <c r="H4" i="205" s="1"/>
  <c r="I4" i="205" s="1"/>
  <c r="J4" i="205" s="1"/>
  <c r="AA13" i="190"/>
  <c r="Z13" i="190"/>
  <c r="G4" i="190"/>
  <c r="H4" i="190" s="1"/>
  <c r="I4" i="190" s="1"/>
  <c r="J4" i="190" s="1"/>
  <c r="Z12" i="190"/>
  <c r="G4" i="146"/>
  <c r="H4" i="146" s="1"/>
  <c r="I4" i="146" s="1"/>
  <c r="J4" i="146" s="1"/>
  <c r="G4" i="145"/>
  <c r="H4" i="145" s="1"/>
  <c r="I4" i="145" s="1"/>
  <c r="J4" i="145" s="1"/>
  <c r="G4" i="138"/>
  <c r="H4" i="138" s="1"/>
  <c r="I4" i="138" s="1"/>
  <c r="J4" i="138" s="1"/>
  <c r="D23" i="120"/>
  <c r="C6" i="120"/>
  <c r="AV6" i="205"/>
  <c r="M15" i="205"/>
  <c r="AV14" i="205"/>
  <c r="AV8" i="205"/>
  <c r="AV7" i="205"/>
  <c r="L15" i="205"/>
  <c r="AV11" i="205"/>
  <c r="AV13" i="205"/>
  <c r="AV12" i="205"/>
  <c r="AV10" i="205"/>
  <c r="K15" i="205"/>
  <c r="AV5" i="205"/>
  <c r="M24" i="50" l="1"/>
  <c r="G27" i="71" s="1"/>
  <c r="M6" i="120"/>
  <c r="N16" i="205"/>
  <c r="K24" i="50"/>
  <c r="W17" i="205"/>
  <c r="X17" i="205"/>
  <c r="AG17" i="205"/>
  <c r="AH17" i="205"/>
  <c r="AI17" i="205"/>
  <c r="AJ17" i="205"/>
  <c r="AS17" i="205"/>
  <c r="AT17" i="205"/>
  <c r="AU17" i="205"/>
  <c r="V17" i="205"/>
  <c r="U17" i="205"/>
  <c r="AQ17" i="205"/>
  <c r="Y17" i="205"/>
  <c r="P17" i="205"/>
  <c r="AB17" i="205"/>
  <c r="AC17" i="205"/>
  <c r="AM17" i="205"/>
  <c r="AP17" i="205"/>
  <c r="AA17" i="205"/>
  <c r="AL17" i="205"/>
  <c r="S17" i="205"/>
  <c r="O17" i="205"/>
  <c r="N17" i="205"/>
  <c r="AE17" i="205"/>
  <c r="Q17" i="205"/>
  <c r="R17" i="205"/>
  <c r="AN17" i="205"/>
  <c r="Z17" i="205"/>
  <c r="AR17" i="205"/>
  <c r="AK17" i="205"/>
  <c r="T17" i="205"/>
  <c r="AD17" i="205"/>
  <c r="AO17" i="205"/>
  <c r="AF17" i="205"/>
  <c r="L24" i="50"/>
  <c r="F27" i="71" s="1"/>
  <c r="L6" i="120"/>
  <c r="C60" i="50"/>
  <c r="C27" i="71"/>
  <c r="B6" i="120"/>
  <c r="B23" i="120" s="1"/>
  <c r="B24" i="50"/>
  <c r="BB4" i="139"/>
  <c r="AA13" i="139"/>
  <c r="U14" i="192"/>
  <c r="V7" i="192"/>
  <c r="V13" i="192" s="1"/>
  <c r="W36" i="192"/>
  <c r="U38" i="192"/>
  <c r="U39" i="192"/>
  <c r="W35" i="192"/>
  <c r="W6" i="192" s="1"/>
  <c r="V37" i="192"/>
  <c r="V39" i="192" s="1"/>
  <c r="AG36" i="192"/>
  <c r="AG7" i="192" s="1"/>
  <c r="K6" i="120"/>
  <c r="C23" i="120"/>
  <c r="K23" i="120"/>
  <c r="M17" i="205"/>
  <c r="M16" i="205"/>
  <c r="L16" i="205"/>
  <c r="L17" i="205"/>
  <c r="AV15" i="205"/>
  <c r="F4" i="130"/>
  <c r="G4" i="130" s="1"/>
  <c r="H4" i="130" s="1"/>
  <c r="I4" i="130" s="1"/>
  <c r="J4" i="130" s="1"/>
  <c r="F4" i="144"/>
  <c r="G4" i="144" s="1"/>
  <c r="H4" i="144" s="1"/>
  <c r="I4" i="144" s="1"/>
  <c r="J4" i="144" s="1"/>
  <c r="C14" i="173"/>
  <c r="B17" i="173"/>
  <c r="L14" i="173"/>
  <c r="K14" i="173"/>
  <c r="AV5" i="173"/>
  <c r="B60" i="50" l="1"/>
  <c r="B27" i="71"/>
  <c r="E27" i="71"/>
  <c r="AV24" i="50"/>
  <c r="L27" i="71" s="1"/>
  <c r="BC4" i="139"/>
  <c r="AB13" i="139"/>
  <c r="W7" i="192"/>
  <c r="W13" i="192" s="1"/>
  <c r="X36" i="192"/>
  <c r="V14" i="192"/>
  <c r="AH36" i="192"/>
  <c r="AH7" i="192" s="1"/>
  <c r="X35" i="192"/>
  <c r="X6" i="192" s="1"/>
  <c r="W37" i="192"/>
  <c r="V38" i="192"/>
  <c r="AV6" i="120"/>
  <c r="K18" i="120"/>
  <c r="F4" i="143"/>
  <c r="F4" i="142"/>
  <c r="BD4" i="139" l="1"/>
  <c r="AC13" i="139"/>
  <c r="W14" i="192"/>
  <c r="X7" i="192"/>
  <c r="X13" i="192" s="1"/>
  <c r="Y36" i="192"/>
  <c r="Y7" i="192" s="1"/>
  <c r="AI36" i="192"/>
  <c r="AI7" i="192" s="1"/>
  <c r="W38" i="192"/>
  <c r="W39" i="192"/>
  <c r="Y35" i="192"/>
  <c r="Y6" i="192" s="1"/>
  <c r="X37" i="192"/>
  <c r="A27" i="121"/>
  <c r="A28" i="121"/>
  <c r="A29" i="121"/>
  <c r="A26" i="121"/>
  <c r="A20" i="121"/>
  <c r="B20" i="121"/>
  <c r="C20" i="121"/>
  <c r="D20" i="121"/>
  <c r="A22" i="121"/>
  <c r="B22" i="121"/>
  <c r="C22" i="121"/>
  <c r="D22" i="121"/>
  <c r="A23" i="121"/>
  <c r="B23" i="121"/>
  <c r="C23" i="121"/>
  <c r="D23" i="121"/>
  <c r="A24" i="121"/>
  <c r="B24" i="121"/>
  <c r="C24" i="121"/>
  <c r="D24" i="121"/>
  <c r="A25" i="121"/>
  <c r="B25" i="121"/>
  <c r="C25" i="121"/>
  <c r="D25" i="121"/>
  <c r="B19" i="121"/>
  <c r="C19" i="121"/>
  <c r="D19" i="121"/>
  <c r="A19" i="121"/>
  <c r="D17" i="121"/>
  <c r="C17" i="121"/>
  <c r="B17" i="121"/>
  <c r="A17" i="121"/>
  <c r="AV7" i="121"/>
  <c r="F4" i="121"/>
  <c r="G4" i="121" s="1"/>
  <c r="H4" i="121" s="1"/>
  <c r="I4" i="121" s="1"/>
  <c r="J4" i="121" s="1"/>
  <c r="BE4" i="139" l="1"/>
  <c r="AD13" i="139"/>
  <c r="X14" i="192"/>
  <c r="Y13" i="192"/>
  <c r="X39" i="192"/>
  <c r="Z35" i="192"/>
  <c r="Z6" i="192" s="1"/>
  <c r="Y37" i="192"/>
  <c r="X38" i="192"/>
  <c r="AJ36" i="192"/>
  <c r="AJ7" i="192" s="1"/>
  <c r="K18" i="121"/>
  <c r="BF4" i="139" l="1"/>
  <c r="AE13" i="139"/>
  <c r="Z13" i="192"/>
  <c r="Y14" i="192"/>
  <c r="Z14" i="192"/>
  <c r="AK36" i="192"/>
  <c r="AK7" i="192" s="1"/>
  <c r="Y39" i="192"/>
  <c r="Z37" i="192"/>
  <c r="Z39" i="192" s="1"/>
  <c r="AA35" i="192"/>
  <c r="AA6" i="192" s="1"/>
  <c r="Y38" i="192"/>
  <c r="L18" i="121"/>
  <c r="A19" i="178"/>
  <c r="A20" i="178"/>
  <c r="A21" i="178"/>
  <c r="A18" i="178"/>
  <c r="A23" i="129"/>
  <c r="A24" i="129"/>
  <c r="A25" i="129"/>
  <c r="A22" i="129"/>
  <c r="D15" i="129"/>
  <c r="C15" i="129"/>
  <c r="B15" i="129"/>
  <c r="A15" i="129"/>
  <c r="K17" i="75"/>
  <c r="F4" i="75"/>
  <c r="F4" i="102"/>
  <c r="A20" i="117"/>
  <c r="A31" i="117" s="1"/>
  <c r="A21" i="117"/>
  <c r="A32" i="117" s="1"/>
  <c r="A22" i="117"/>
  <c r="A33" i="117" s="1"/>
  <c r="A19" i="117"/>
  <c r="A30" i="117" s="1"/>
  <c r="AU20" i="117"/>
  <c r="AT20" i="117"/>
  <c r="AS20" i="117"/>
  <c r="AR20" i="117"/>
  <c r="AQ20" i="117"/>
  <c r="AP20" i="117"/>
  <c r="D17" i="117"/>
  <c r="D28" i="117" s="1"/>
  <c r="C17" i="117"/>
  <c r="C28" i="117" s="1"/>
  <c r="B17" i="117"/>
  <c r="B28" i="117" s="1"/>
  <c r="A17" i="117"/>
  <c r="A28" i="117" s="1"/>
  <c r="F4" i="117"/>
  <c r="A26" i="117"/>
  <c r="A37" i="117" s="1"/>
  <c r="A25" i="117"/>
  <c r="A36" i="117" s="1"/>
  <c r="A24" i="117"/>
  <c r="A35" i="117" s="1"/>
  <c r="A23" i="117"/>
  <c r="A34" i="117" s="1"/>
  <c r="K16" i="126"/>
  <c r="L16" i="126"/>
  <c r="M16" i="126"/>
  <c r="N16" i="126"/>
  <c r="O16" i="126"/>
  <c r="P16" i="126"/>
  <c r="Q16" i="126"/>
  <c r="R16" i="126"/>
  <c r="K17" i="126"/>
  <c r="L17" i="126"/>
  <c r="M17" i="126"/>
  <c r="N17" i="126"/>
  <c r="O17" i="126"/>
  <c r="P17" i="126"/>
  <c r="Q17" i="126"/>
  <c r="R17" i="126"/>
  <c r="K19" i="126"/>
  <c r="L19" i="126"/>
  <c r="M19" i="126"/>
  <c r="N19" i="126"/>
  <c r="O19" i="126"/>
  <c r="P19" i="126"/>
  <c r="Q19" i="126"/>
  <c r="R19" i="126"/>
  <c r="K14" i="126"/>
  <c r="D14" i="126"/>
  <c r="C14" i="126"/>
  <c r="B14" i="126"/>
  <c r="A14" i="126"/>
  <c r="F4" i="126"/>
  <c r="G4" i="126" s="1"/>
  <c r="H4" i="126" s="1"/>
  <c r="I4" i="126" s="1"/>
  <c r="J4" i="126" s="1"/>
  <c r="F4" i="124"/>
  <c r="AV11" i="125"/>
  <c r="C9" i="123"/>
  <c r="B12" i="123" s="1"/>
  <c r="L9" i="123"/>
  <c r="K9" i="123"/>
  <c r="C15" i="204"/>
  <c r="F4" i="204"/>
  <c r="K4" i="125"/>
  <c r="L4" i="125" s="1"/>
  <c r="M4" i="125" s="1"/>
  <c r="N4" i="125" s="1"/>
  <c r="F4" i="123"/>
  <c r="BG4" i="139" l="1"/>
  <c r="AF13" i="139"/>
  <c r="K20" i="192"/>
  <c r="AA13" i="192"/>
  <c r="AA14" i="192"/>
  <c r="AA37" i="192"/>
  <c r="AB35" i="192"/>
  <c r="AB6" i="192" s="1"/>
  <c r="AL36" i="192"/>
  <c r="AL7" i="192" s="1"/>
  <c r="Z38" i="192"/>
  <c r="G4" i="75"/>
  <c r="H4" i="75" s="1"/>
  <c r="I4" i="75" s="1"/>
  <c r="J4" i="75" s="1"/>
  <c r="G18" i="117"/>
  <c r="F18" i="117"/>
  <c r="G4" i="124"/>
  <c r="H4" i="124" s="1"/>
  <c r="I4" i="124" s="1"/>
  <c r="J4" i="124" s="1"/>
  <c r="O4" i="125"/>
  <c r="P4" i="125" s="1"/>
  <c r="Q4" i="125" s="1"/>
  <c r="R4" i="125" s="1"/>
  <c r="S4" i="125" s="1"/>
  <c r="G4" i="123"/>
  <c r="H4" i="123" s="1"/>
  <c r="I4" i="123" s="1"/>
  <c r="J4" i="123" s="1"/>
  <c r="K4" i="123" s="1"/>
  <c r="L4" i="123" s="1"/>
  <c r="M4" i="123" s="1"/>
  <c r="N4" i="123" s="1"/>
  <c r="D9" i="123"/>
  <c r="M11" i="123"/>
  <c r="N11" i="123"/>
  <c r="O11" i="123"/>
  <c r="AV9" i="123"/>
  <c r="L11" i="123"/>
  <c r="M10" i="123"/>
  <c r="C6" i="117"/>
  <c r="C20" i="117" s="1"/>
  <c r="C31" i="117" s="1"/>
  <c r="B18" i="204"/>
  <c r="G4" i="204"/>
  <c r="H4" i="204" s="1"/>
  <c r="I4" i="204" s="1"/>
  <c r="J4" i="204" s="1"/>
  <c r="K4" i="204" s="1"/>
  <c r="L4" i="204" s="1"/>
  <c r="M4" i="204" s="1"/>
  <c r="N4" i="204" s="1"/>
  <c r="M18" i="121"/>
  <c r="AL20" i="117"/>
  <c r="AM20" i="117"/>
  <c r="AN20" i="117"/>
  <c r="AO20" i="117"/>
  <c r="AK20" i="117"/>
  <c r="R31" i="117" s="1"/>
  <c r="C6" i="102"/>
  <c r="K11" i="123"/>
  <c r="B5" i="117"/>
  <c r="B19" i="117" s="1"/>
  <c r="B30" i="117" s="1"/>
  <c r="C5" i="117"/>
  <c r="C19" i="117" s="1"/>
  <c r="L10" i="123"/>
  <c r="K5" i="117"/>
  <c r="K4" i="126"/>
  <c r="L4" i="126" s="1"/>
  <c r="M4" i="126" s="1"/>
  <c r="N4" i="126" s="1"/>
  <c r="BH4" i="139" l="1"/>
  <c r="AG13" i="139"/>
  <c r="L20" i="192"/>
  <c r="AB13" i="192"/>
  <c r="AM36" i="192"/>
  <c r="AM7" i="192" s="1"/>
  <c r="AB37" i="192"/>
  <c r="AC35" i="192"/>
  <c r="AC6" i="192" s="1"/>
  <c r="AA38" i="192"/>
  <c r="AB38" i="192"/>
  <c r="AA39" i="192"/>
  <c r="O4" i="126"/>
  <c r="P4" i="126" s="1"/>
  <c r="Q4" i="126" s="1"/>
  <c r="R4" i="126" s="1"/>
  <c r="S4" i="126" s="1"/>
  <c r="T4" i="126" s="1"/>
  <c r="H18" i="117"/>
  <c r="O4" i="123"/>
  <c r="P4" i="123" s="1"/>
  <c r="Q4" i="123" s="1"/>
  <c r="R4" i="123" s="1"/>
  <c r="S4" i="123" s="1"/>
  <c r="T4" i="123" s="1"/>
  <c r="U4" i="123" s="1"/>
  <c r="V4" i="123" s="1"/>
  <c r="O4" i="204"/>
  <c r="P4" i="204" s="1"/>
  <c r="Q4" i="204" s="1"/>
  <c r="R4" i="204" s="1"/>
  <c r="S4" i="204" s="1"/>
  <c r="T4" i="204" s="1"/>
  <c r="U4" i="204" s="1"/>
  <c r="V4" i="204" s="1"/>
  <c r="W4" i="204" s="1"/>
  <c r="X4" i="204" s="1"/>
  <c r="Y4" i="204" s="1"/>
  <c r="N18" i="121"/>
  <c r="B6" i="102"/>
  <c r="B6" i="117"/>
  <c r="B20" i="117" s="1"/>
  <c r="B31" i="117" s="1"/>
  <c r="D5" i="117"/>
  <c r="D19" i="117" s="1"/>
  <c r="D30" i="117" s="1"/>
  <c r="C30" i="117"/>
  <c r="U4" i="126"/>
  <c r="L15" i="126"/>
  <c r="BI4" i="139" l="1"/>
  <c r="AH13" i="139"/>
  <c r="K18" i="75"/>
  <c r="M20" i="192"/>
  <c r="AC13" i="192"/>
  <c r="AB14" i="192"/>
  <c r="AC37" i="192"/>
  <c r="AD35" i="192"/>
  <c r="AD6" i="192" s="1"/>
  <c r="AB39" i="192"/>
  <c r="AC38" i="192"/>
  <c r="AN36" i="192"/>
  <c r="AN7" i="192" s="1"/>
  <c r="Z18" i="117"/>
  <c r="I18" i="117"/>
  <c r="O18" i="121"/>
  <c r="V4" i="126"/>
  <c r="M15" i="126"/>
  <c r="K26" i="203"/>
  <c r="L26" i="203"/>
  <c r="M26" i="203"/>
  <c r="N26" i="203"/>
  <c r="O26" i="203"/>
  <c r="P26" i="203"/>
  <c r="Q26" i="203"/>
  <c r="R26" i="203"/>
  <c r="S26" i="203"/>
  <c r="T26" i="203"/>
  <c r="U26" i="203"/>
  <c r="V26" i="203"/>
  <c r="W26" i="203"/>
  <c r="A20" i="203"/>
  <c r="A21" i="203"/>
  <c r="A22" i="203"/>
  <c r="A23" i="203"/>
  <c r="A24" i="203"/>
  <c r="A25" i="203"/>
  <c r="A26" i="203"/>
  <c r="B26" i="203"/>
  <c r="C26" i="203"/>
  <c r="D26" i="203"/>
  <c r="K25" i="203"/>
  <c r="L25" i="203"/>
  <c r="M25" i="203"/>
  <c r="N25" i="203"/>
  <c r="O25" i="203"/>
  <c r="P25" i="203"/>
  <c r="Q25" i="203"/>
  <c r="R25" i="203"/>
  <c r="S25" i="203"/>
  <c r="T25" i="203"/>
  <c r="U25" i="203"/>
  <c r="V25" i="203"/>
  <c r="W25" i="203"/>
  <c r="D25" i="203"/>
  <c r="C25" i="203"/>
  <c r="B25" i="203"/>
  <c r="K24" i="203"/>
  <c r="L24" i="203"/>
  <c r="M24" i="203"/>
  <c r="N24" i="203"/>
  <c r="O24" i="203"/>
  <c r="P24" i="203"/>
  <c r="Q24" i="203"/>
  <c r="R24" i="203"/>
  <c r="S24" i="203"/>
  <c r="T24" i="203"/>
  <c r="U24" i="203"/>
  <c r="V24" i="203"/>
  <c r="W24" i="203"/>
  <c r="D24" i="203"/>
  <c r="C24" i="203"/>
  <c r="B24" i="203"/>
  <c r="K23" i="203"/>
  <c r="L23" i="203"/>
  <c r="M23" i="203"/>
  <c r="N23" i="203"/>
  <c r="O23" i="203"/>
  <c r="P23" i="203"/>
  <c r="Q23" i="203"/>
  <c r="R23" i="203"/>
  <c r="S23" i="203"/>
  <c r="T23" i="203"/>
  <c r="U23" i="203"/>
  <c r="V23" i="203"/>
  <c r="W23" i="203"/>
  <c r="K22" i="203"/>
  <c r="L22" i="203"/>
  <c r="M22" i="203"/>
  <c r="N22" i="203"/>
  <c r="O22" i="203"/>
  <c r="P22" i="203"/>
  <c r="Q22" i="203"/>
  <c r="R22" i="203"/>
  <c r="S22" i="203"/>
  <c r="T22" i="203"/>
  <c r="U22" i="203"/>
  <c r="V22" i="203"/>
  <c r="W22" i="203"/>
  <c r="D22" i="203"/>
  <c r="C22" i="203"/>
  <c r="B22" i="203"/>
  <c r="D5" i="203"/>
  <c r="A29" i="203"/>
  <c r="A28" i="203"/>
  <c r="A27" i="203"/>
  <c r="A19" i="203"/>
  <c r="K17" i="203"/>
  <c r="F4" i="203"/>
  <c r="G4" i="203" s="1"/>
  <c r="H4" i="203" s="1"/>
  <c r="I4" i="203" s="1"/>
  <c r="J4" i="203" s="1"/>
  <c r="K4" i="203" s="1"/>
  <c r="L4" i="203" s="1"/>
  <c r="M4" i="203" s="1"/>
  <c r="N4" i="203" s="1"/>
  <c r="K12" i="177"/>
  <c r="A15" i="177"/>
  <c r="F4" i="177"/>
  <c r="G4" i="177" s="1"/>
  <c r="H4" i="177" s="1"/>
  <c r="I4" i="177" s="1"/>
  <c r="J4" i="177" s="1"/>
  <c r="C16" i="202"/>
  <c r="L15" i="202"/>
  <c r="E14" i="202"/>
  <c r="AU6" i="202"/>
  <c r="AT6" i="202"/>
  <c r="AS6" i="202"/>
  <c r="AR6" i="202"/>
  <c r="AQ6" i="202"/>
  <c r="AP6" i="202"/>
  <c r="AO6" i="202"/>
  <c r="AN6" i="202"/>
  <c r="AM6" i="202"/>
  <c r="AL6" i="202"/>
  <c r="AL5" i="203" s="1"/>
  <c r="AK6" i="202"/>
  <c r="Y6" i="202"/>
  <c r="X6" i="202"/>
  <c r="W6" i="202"/>
  <c r="V6" i="202"/>
  <c r="C6" i="202"/>
  <c r="B6" i="202"/>
  <c r="A6" i="202"/>
  <c r="F5" i="202"/>
  <c r="G5" i="202" s="1"/>
  <c r="H5" i="202" s="1"/>
  <c r="I5" i="202" s="1"/>
  <c r="J5" i="202" s="1"/>
  <c r="A67" i="201"/>
  <c r="A66" i="201"/>
  <c r="A65" i="201"/>
  <c r="A64" i="201"/>
  <c r="A38" i="201"/>
  <c r="K36" i="201"/>
  <c r="D36" i="201"/>
  <c r="C36" i="201"/>
  <c r="B36" i="201"/>
  <c r="A36" i="201"/>
  <c r="L31" i="201"/>
  <c r="M32" i="201" s="1"/>
  <c r="K31" i="201"/>
  <c r="C31" i="201"/>
  <c r="AV30" i="201"/>
  <c r="AV29" i="201"/>
  <c r="AV28" i="201"/>
  <c r="AV27" i="201"/>
  <c r="AV26" i="201"/>
  <c r="AV25" i="201"/>
  <c r="AV24" i="201"/>
  <c r="AV23" i="201"/>
  <c r="AV22" i="201"/>
  <c r="AV21" i="201"/>
  <c r="AV20" i="201"/>
  <c r="AV19" i="201"/>
  <c r="AV18" i="201"/>
  <c r="AV17" i="201"/>
  <c r="AV16" i="201"/>
  <c r="AV15" i="201"/>
  <c r="AV14" i="201"/>
  <c r="AV13" i="201"/>
  <c r="AV12" i="201"/>
  <c r="AV11" i="201"/>
  <c r="AV10" i="201"/>
  <c r="AV7" i="201"/>
  <c r="AV6" i="201"/>
  <c r="AV5" i="201"/>
  <c r="F4" i="201"/>
  <c r="G4" i="201" s="1"/>
  <c r="H4" i="201" s="1"/>
  <c r="I4" i="201" s="1"/>
  <c r="J4" i="201" s="1"/>
  <c r="K4" i="201" s="1"/>
  <c r="L4" i="201" s="1"/>
  <c r="M4" i="201" s="1"/>
  <c r="N4" i="201" s="1"/>
  <c r="O4" i="201" s="1"/>
  <c r="P4" i="201" s="1"/>
  <c r="Q4" i="201" s="1"/>
  <c r="R4" i="201" s="1"/>
  <c r="S4" i="201" s="1"/>
  <c r="T4" i="201" s="1"/>
  <c r="U4" i="201" s="1"/>
  <c r="V4" i="201" s="1"/>
  <c r="W4" i="201" s="1"/>
  <c r="X4" i="201" s="1"/>
  <c r="Y4" i="201" s="1"/>
  <c r="Z4" i="201" s="1"/>
  <c r="AA4" i="201" s="1"/>
  <c r="AB4" i="201" s="1"/>
  <c r="AC4" i="201" s="1"/>
  <c r="AD4" i="201" s="1"/>
  <c r="AE4" i="201" s="1"/>
  <c r="AF4" i="201" s="1"/>
  <c r="AG4" i="201" s="1"/>
  <c r="AH4" i="201" s="1"/>
  <c r="AI4" i="201" s="1"/>
  <c r="AJ4" i="201" s="1"/>
  <c r="AK4" i="201" s="1"/>
  <c r="AL4" i="201" s="1"/>
  <c r="AM4" i="201" s="1"/>
  <c r="AN4" i="201" s="1"/>
  <c r="AO4" i="201" s="1"/>
  <c r="AP4" i="201" s="1"/>
  <c r="AQ4" i="201" s="1"/>
  <c r="AR4" i="201" s="1"/>
  <c r="AS4" i="201" s="1"/>
  <c r="AT4" i="201" s="1"/>
  <c r="AU4" i="201" s="1"/>
  <c r="K42" i="53"/>
  <c r="L42" i="53"/>
  <c r="M42" i="53"/>
  <c r="N42" i="53"/>
  <c r="O42" i="53"/>
  <c r="P42" i="53"/>
  <c r="Q42" i="53"/>
  <c r="R42" i="53"/>
  <c r="S42" i="53"/>
  <c r="T42" i="53"/>
  <c r="U42" i="53"/>
  <c r="K43" i="53"/>
  <c r="L43" i="53"/>
  <c r="M43" i="53"/>
  <c r="N43" i="53"/>
  <c r="O43" i="53"/>
  <c r="P43" i="53"/>
  <c r="Q43" i="53"/>
  <c r="R43" i="53"/>
  <c r="S43" i="53"/>
  <c r="T43" i="53"/>
  <c r="U43" i="53"/>
  <c r="K44" i="53"/>
  <c r="L44" i="53"/>
  <c r="M44" i="53"/>
  <c r="N44" i="53"/>
  <c r="O44" i="53"/>
  <c r="P44" i="53"/>
  <c r="Q44" i="53"/>
  <c r="R44" i="53"/>
  <c r="S44" i="53"/>
  <c r="T44" i="53"/>
  <c r="U44" i="53"/>
  <c r="K45" i="53"/>
  <c r="L45" i="53"/>
  <c r="M45" i="53"/>
  <c r="N45" i="53"/>
  <c r="O45" i="53"/>
  <c r="P45" i="53"/>
  <c r="Q45" i="53"/>
  <c r="R45" i="53"/>
  <c r="S45" i="53"/>
  <c r="T45" i="53"/>
  <c r="U45" i="53"/>
  <c r="K46" i="53"/>
  <c r="L46" i="53"/>
  <c r="M46" i="53"/>
  <c r="N46" i="53"/>
  <c r="O46" i="53"/>
  <c r="P46" i="53"/>
  <c r="Q46" i="53"/>
  <c r="R46" i="53"/>
  <c r="S46" i="53"/>
  <c r="T46" i="53"/>
  <c r="U46" i="53"/>
  <c r="K47" i="53"/>
  <c r="L47" i="53"/>
  <c r="M47" i="53"/>
  <c r="N47" i="53"/>
  <c r="O47" i="53"/>
  <c r="P47" i="53"/>
  <c r="Q47" i="53"/>
  <c r="R47" i="53"/>
  <c r="S47" i="53"/>
  <c r="T47" i="53"/>
  <c r="U47" i="53"/>
  <c r="K48" i="53"/>
  <c r="L48" i="53"/>
  <c r="M48" i="53"/>
  <c r="N48" i="53"/>
  <c r="O48" i="53"/>
  <c r="P48" i="53"/>
  <c r="Q48" i="53"/>
  <c r="R48" i="53"/>
  <c r="S48" i="53"/>
  <c r="T48" i="53"/>
  <c r="U48" i="53"/>
  <c r="K49" i="53"/>
  <c r="L49" i="53"/>
  <c r="M49" i="53"/>
  <c r="N49" i="53"/>
  <c r="O49" i="53"/>
  <c r="P49" i="53"/>
  <c r="Q49" i="53"/>
  <c r="R49" i="53"/>
  <c r="S49" i="53"/>
  <c r="T49" i="53"/>
  <c r="U49" i="53"/>
  <c r="K50" i="53"/>
  <c r="L50" i="53"/>
  <c r="M50" i="53"/>
  <c r="N50" i="53"/>
  <c r="O50" i="53"/>
  <c r="P50" i="53"/>
  <c r="Q50" i="53"/>
  <c r="R50" i="53"/>
  <c r="S50" i="53"/>
  <c r="T50" i="53"/>
  <c r="U50" i="53"/>
  <c r="K51" i="53"/>
  <c r="L51" i="53"/>
  <c r="M51" i="53"/>
  <c r="N51" i="53"/>
  <c r="O51" i="53"/>
  <c r="P51" i="53"/>
  <c r="Q51" i="53"/>
  <c r="R51" i="53"/>
  <c r="S51" i="53"/>
  <c r="T51" i="53"/>
  <c r="U51" i="53"/>
  <c r="K52" i="53"/>
  <c r="L52" i="53"/>
  <c r="M52" i="53"/>
  <c r="N52" i="53"/>
  <c r="O52" i="53"/>
  <c r="P52" i="53"/>
  <c r="Q52" i="53"/>
  <c r="R52" i="53"/>
  <c r="S52" i="53"/>
  <c r="T52" i="53"/>
  <c r="U52" i="53"/>
  <c r="K53" i="53"/>
  <c r="L53" i="53"/>
  <c r="M53" i="53"/>
  <c r="N53" i="53"/>
  <c r="O53" i="53"/>
  <c r="P53" i="53"/>
  <c r="Q53" i="53"/>
  <c r="R53" i="53"/>
  <c r="S53" i="53"/>
  <c r="T53" i="53"/>
  <c r="U53" i="53"/>
  <c r="K54" i="53"/>
  <c r="L54" i="53"/>
  <c r="M54" i="53"/>
  <c r="N54" i="53"/>
  <c r="O54" i="53"/>
  <c r="P54" i="53"/>
  <c r="Q54" i="53"/>
  <c r="R54" i="53"/>
  <c r="S54" i="53"/>
  <c r="T54" i="53"/>
  <c r="U54" i="53"/>
  <c r="K55" i="53"/>
  <c r="L55" i="53"/>
  <c r="M55" i="53"/>
  <c r="N55" i="53"/>
  <c r="O55" i="53"/>
  <c r="P55" i="53"/>
  <c r="Q55" i="53"/>
  <c r="R55" i="53"/>
  <c r="S55" i="53"/>
  <c r="T55" i="53"/>
  <c r="U55" i="53"/>
  <c r="K56" i="53"/>
  <c r="L56" i="53"/>
  <c r="M56" i="53"/>
  <c r="N56" i="53"/>
  <c r="O56" i="53"/>
  <c r="P56" i="53"/>
  <c r="Q56" i="53"/>
  <c r="R56" i="53"/>
  <c r="S56" i="53"/>
  <c r="T56" i="53"/>
  <c r="U56" i="53"/>
  <c r="K57" i="53"/>
  <c r="L57" i="53"/>
  <c r="M57" i="53"/>
  <c r="N57" i="53"/>
  <c r="O57" i="53"/>
  <c r="P57" i="53"/>
  <c r="Q57" i="53"/>
  <c r="R57" i="53"/>
  <c r="S57" i="53"/>
  <c r="T57" i="53"/>
  <c r="U57" i="53"/>
  <c r="K58" i="53"/>
  <c r="L58" i="53"/>
  <c r="M58" i="53"/>
  <c r="N58" i="53"/>
  <c r="O58" i="53"/>
  <c r="P58" i="53"/>
  <c r="Q58" i="53"/>
  <c r="R58" i="53"/>
  <c r="S58" i="53"/>
  <c r="T58" i="53"/>
  <c r="U58" i="53"/>
  <c r="K59" i="53"/>
  <c r="L59" i="53"/>
  <c r="M59" i="53"/>
  <c r="N59" i="53"/>
  <c r="O59" i="53"/>
  <c r="P59" i="53"/>
  <c r="Q59" i="53"/>
  <c r="R59" i="53"/>
  <c r="S59" i="53"/>
  <c r="T59" i="53"/>
  <c r="U59" i="53"/>
  <c r="K60" i="53"/>
  <c r="L60" i="53"/>
  <c r="M60" i="53"/>
  <c r="N60" i="53"/>
  <c r="O60" i="53"/>
  <c r="P60" i="53"/>
  <c r="Q60" i="53"/>
  <c r="R60" i="53"/>
  <c r="S60" i="53"/>
  <c r="T60" i="53"/>
  <c r="U60" i="53"/>
  <c r="K61" i="53"/>
  <c r="L61" i="53"/>
  <c r="M61" i="53"/>
  <c r="N61" i="53"/>
  <c r="O61" i="53"/>
  <c r="P61" i="53"/>
  <c r="Q61" i="53"/>
  <c r="R61" i="53"/>
  <c r="S61" i="53"/>
  <c r="T61" i="53"/>
  <c r="U61" i="53"/>
  <c r="K62" i="53"/>
  <c r="L62" i="53"/>
  <c r="M62" i="53"/>
  <c r="N62" i="53"/>
  <c r="O62" i="53"/>
  <c r="P62" i="53"/>
  <c r="Q62" i="53"/>
  <c r="R62" i="53"/>
  <c r="S62" i="53"/>
  <c r="T62" i="53"/>
  <c r="U62" i="53"/>
  <c r="K63" i="53"/>
  <c r="L63" i="53"/>
  <c r="M63" i="53"/>
  <c r="N63" i="53"/>
  <c r="O63" i="53"/>
  <c r="P63" i="53"/>
  <c r="Q63" i="53"/>
  <c r="R63" i="53"/>
  <c r="S63" i="53"/>
  <c r="T63" i="53"/>
  <c r="U63" i="53"/>
  <c r="K64" i="53"/>
  <c r="L64" i="53"/>
  <c r="M64" i="53"/>
  <c r="N64" i="53"/>
  <c r="O64" i="53"/>
  <c r="P64" i="53"/>
  <c r="Q64" i="53"/>
  <c r="R64" i="53"/>
  <c r="S64" i="53"/>
  <c r="T64" i="53"/>
  <c r="U64" i="53"/>
  <c r="K65" i="53"/>
  <c r="L65" i="53"/>
  <c r="M65" i="53"/>
  <c r="N65" i="53"/>
  <c r="O65" i="53"/>
  <c r="P65" i="53"/>
  <c r="Q65" i="53"/>
  <c r="R65" i="53"/>
  <c r="S65" i="53"/>
  <c r="T65" i="53"/>
  <c r="U65" i="53"/>
  <c r="K66" i="53"/>
  <c r="L66" i="53"/>
  <c r="M66" i="53"/>
  <c r="N66" i="53"/>
  <c r="O66" i="53"/>
  <c r="P66" i="53"/>
  <c r="Q66" i="53"/>
  <c r="R66" i="53"/>
  <c r="S66" i="53"/>
  <c r="T66" i="53"/>
  <c r="U66" i="53"/>
  <c r="K67" i="53"/>
  <c r="L67" i="53"/>
  <c r="M67" i="53"/>
  <c r="N67" i="53"/>
  <c r="O67" i="53"/>
  <c r="P67" i="53"/>
  <c r="Q67" i="53"/>
  <c r="R67" i="53"/>
  <c r="S67" i="53"/>
  <c r="T67" i="53"/>
  <c r="U67" i="53"/>
  <c r="K40" i="53"/>
  <c r="A71" i="53"/>
  <c r="F4" i="53"/>
  <c r="G4" i="53" s="1"/>
  <c r="H4" i="53" s="1"/>
  <c r="I4" i="53" s="1"/>
  <c r="J4" i="53" s="1"/>
  <c r="K4" i="53" s="1"/>
  <c r="L4" i="53" s="1"/>
  <c r="M4" i="53" s="1"/>
  <c r="N4" i="53" s="1"/>
  <c r="O4" i="53" s="1"/>
  <c r="P4" i="53" s="1"/>
  <c r="Q4" i="53" s="1"/>
  <c r="R4" i="53" s="1"/>
  <c r="S4" i="53" s="1"/>
  <c r="T4" i="53" s="1"/>
  <c r="U4" i="53" s="1"/>
  <c r="V4" i="53" s="1"/>
  <c r="W4" i="53" s="1"/>
  <c r="X4" i="53" s="1"/>
  <c r="Y4" i="53" s="1"/>
  <c r="Z4" i="53" s="1"/>
  <c r="AA4" i="53" s="1"/>
  <c r="AB4" i="53" s="1"/>
  <c r="AC4" i="53" s="1"/>
  <c r="AD4" i="53" s="1"/>
  <c r="AE4" i="53" s="1"/>
  <c r="AF4" i="53" s="1"/>
  <c r="AG4" i="53" s="1"/>
  <c r="AH4" i="53" s="1"/>
  <c r="AI4" i="53" s="1"/>
  <c r="AJ4" i="53" s="1"/>
  <c r="AK4" i="53" s="1"/>
  <c r="AL4" i="53" s="1"/>
  <c r="AM4" i="53" s="1"/>
  <c r="AN4" i="53" s="1"/>
  <c r="AO4" i="53" s="1"/>
  <c r="AP4" i="53" s="1"/>
  <c r="AQ4" i="53" s="1"/>
  <c r="AR4" i="53" s="1"/>
  <c r="AS4" i="53" s="1"/>
  <c r="AT4" i="53" s="1"/>
  <c r="AU4" i="53" s="1"/>
  <c r="BJ4" i="139" l="1"/>
  <c r="AJ13" i="139" s="1"/>
  <c r="AI13" i="139"/>
  <c r="N20" i="192"/>
  <c r="AC14" i="192"/>
  <c r="AD13" i="192"/>
  <c r="AD14" i="192"/>
  <c r="AO36" i="192"/>
  <c r="AO7" i="192" s="1"/>
  <c r="AD37" i="192"/>
  <c r="AE35" i="192"/>
  <c r="AE6" i="192" s="1"/>
  <c r="AC39" i="192"/>
  <c r="AD38" i="192"/>
  <c r="AP5" i="203"/>
  <c r="R19" i="203" s="1"/>
  <c r="AQ5" i="203"/>
  <c r="S19" i="203" s="1"/>
  <c r="AG5" i="203"/>
  <c r="AH5" i="203"/>
  <c r="X5" i="203"/>
  <c r="K19" i="203" s="1"/>
  <c r="AU7" i="202"/>
  <c r="Y5" i="203"/>
  <c r="L19" i="203" s="1"/>
  <c r="F14" i="202"/>
  <c r="W20" i="203"/>
  <c r="AK5" i="203"/>
  <c r="AU5" i="203"/>
  <c r="AT5" i="203"/>
  <c r="W5" i="203"/>
  <c r="AS5" i="203"/>
  <c r="V5" i="203"/>
  <c r="AR5" i="203"/>
  <c r="AJ5" i="203"/>
  <c r="B5" i="203"/>
  <c r="B19" i="203" s="1"/>
  <c r="B20" i="203"/>
  <c r="AO5" i="203"/>
  <c r="AN5" i="203"/>
  <c r="N19" i="203"/>
  <c r="AI5" i="203"/>
  <c r="AM5" i="203"/>
  <c r="D20" i="203"/>
  <c r="C20" i="203"/>
  <c r="C5" i="203"/>
  <c r="C19" i="203" s="1"/>
  <c r="AA18" i="117"/>
  <c r="J18" i="117"/>
  <c r="O4" i="203"/>
  <c r="P4" i="203" s="1"/>
  <c r="Q4" i="203" s="1"/>
  <c r="R4" i="203" s="1"/>
  <c r="S4" i="203" s="1"/>
  <c r="T4" i="203" s="1"/>
  <c r="U4" i="203" s="1"/>
  <c r="V4" i="203" s="1"/>
  <c r="W4" i="203" s="1"/>
  <c r="X4" i="203" s="1"/>
  <c r="Y4" i="203" s="1"/>
  <c r="Z4" i="203" s="1"/>
  <c r="AA4" i="203" s="1"/>
  <c r="AB4" i="203" s="1"/>
  <c r="AC4" i="203" s="1"/>
  <c r="AD4" i="203" s="1"/>
  <c r="AE4" i="203" s="1"/>
  <c r="AF4" i="203" s="1"/>
  <c r="AG4" i="203" s="1"/>
  <c r="AH4" i="203" s="1"/>
  <c r="AI4" i="203" s="1"/>
  <c r="AJ4" i="203" s="1"/>
  <c r="AK4" i="203" s="1"/>
  <c r="AL4" i="203" s="1"/>
  <c r="AM4" i="203" s="1"/>
  <c r="AN4" i="203" s="1"/>
  <c r="AO4" i="203" s="1"/>
  <c r="AP4" i="203" s="1"/>
  <c r="AQ4" i="203" s="1"/>
  <c r="AR4" i="203" s="1"/>
  <c r="AS4" i="203" s="1"/>
  <c r="AT4" i="203" s="1"/>
  <c r="AU4" i="203" s="1"/>
  <c r="P18" i="121"/>
  <c r="AD33" i="201"/>
  <c r="AO33" i="201"/>
  <c r="AP33" i="201"/>
  <c r="AQ33" i="201"/>
  <c r="R33" i="201"/>
  <c r="AR33" i="201"/>
  <c r="AS33" i="201"/>
  <c r="T33" i="201"/>
  <c r="AE33" i="201"/>
  <c r="Q33" i="201"/>
  <c r="S33" i="201"/>
  <c r="U33" i="201"/>
  <c r="AF33" i="201"/>
  <c r="AG33" i="201"/>
  <c r="AT33" i="201"/>
  <c r="AC33" i="201"/>
  <c r="O33" i="201"/>
  <c r="AM33" i="201"/>
  <c r="X33" i="201"/>
  <c r="AH33" i="201"/>
  <c r="AB33" i="201"/>
  <c r="AA33" i="201"/>
  <c r="Y33" i="201"/>
  <c r="P33" i="201"/>
  <c r="AI33" i="201"/>
  <c r="N33" i="201"/>
  <c r="W33" i="201"/>
  <c r="M33" i="201"/>
  <c r="AK33" i="201"/>
  <c r="V33" i="201"/>
  <c r="AL33" i="201"/>
  <c r="Z33" i="201"/>
  <c r="AN33" i="201"/>
  <c r="AJ33" i="201"/>
  <c r="AU33" i="201"/>
  <c r="B34" i="201"/>
  <c r="K6" i="177"/>
  <c r="C5" i="102"/>
  <c r="C6" i="177"/>
  <c r="C15" i="177" s="1"/>
  <c r="W4" i="126"/>
  <c r="N15" i="126"/>
  <c r="K5" i="102"/>
  <c r="C64" i="201"/>
  <c r="AV7" i="203"/>
  <c r="AV8" i="203"/>
  <c r="D19" i="203"/>
  <c r="M15" i="202"/>
  <c r="L6" i="202"/>
  <c r="L5" i="203" s="1"/>
  <c r="C7" i="202"/>
  <c r="K16" i="202"/>
  <c r="K6" i="202"/>
  <c r="K5" i="203" s="1"/>
  <c r="D31" i="201"/>
  <c r="AV31" i="201"/>
  <c r="L32" i="201"/>
  <c r="K33" i="201"/>
  <c r="L33" i="201"/>
  <c r="O20" i="192" l="1"/>
  <c r="AE13" i="192"/>
  <c r="AE14" i="192"/>
  <c r="AE37" i="192"/>
  <c r="AF35" i="192"/>
  <c r="AF6" i="192" s="1"/>
  <c r="AD39" i="192"/>
  <c r="AE38" i="192"/>
  <c r="AP36" i="192"/>
  <c r="AP7" i="192" s="1"/>
  <c r="M16" i="202"/>
  <c r="W18" i="202"/>
  <c r="AE18" i="202"/>
  <c r="AI18" i="202"/>
  <c r="AU18" i="202"/>
  <c r="AO18" i="202"/>
  <c r="X18" i="202"/>
  <c r="AC18" i="202"/>
  <c r="AD18" i="202"/>
  <c r="AJ18" i="202"/>
  <c r="AP18" i="202"/>
  <c r="AQ18" i="202"/>
  <c r="AT18" i="202"/>
  <c r="AB18" i="202"/>
  <c r="AM18" i="202"/>
  <c r="AH18" i="202"/>
  <c r="AL18" i="202"/>
  <c r="V18" i="202"/>
  <c r="AS18" i="202"/>
  <c r="AR18" i="202"/>
  <c r="AF18" i="202"/>
  <c r="AG18" i="202"/>
  <c r="AK18" i="202"/>
  <c r="Z18" i="202"/>
  <c r="Y18" i="202"/>
  <c r="AA18" i="202"/>
  <c r="AN18" i="202"/>
  <c r="M18" i="202"/>
  <c r="G14" i="202"/>
  <c r="V19" i="203"/>
  <c r="P19" i="203"/>
  <c r="W19" i="203"/>
  <c r="M19" i="203"/>
  <c r="Q19" i="203"/>
  <c r="O19" i="203"/>
  <c r="T19" i="203"/>
  <c r="U19" i="203"/>
  <c r="AB18" i="117"/>
  <c r="K18" i="117"/>
  <c r="K18" i="203"/>
  <c r="Q18" i="121"/>
  <c r="K37" i="201"/>
  <c r="AV6" i="177"/>
  <c r="O15" i="126"/>
  <c r="B67" i="201"/>
  <c r="B5" i="102"/>
  <c r="B6" i="177"/>
  <c r="B15" i="177" s="1"/>
  <c r="D64" i="201"/>
  <c r="D5" i="102"/>
  <c r="D6" i="177"/>
  <c r="D15" i="177" s="1"/>
  <c r="L18" i="203"/>
  <c r="H14" i="202"/>
  <c r="K7" i="202"/>
  <c r="B10" i="202"/>
  <c r="V7" i="202"/>
  <c r="K18" i="202"/>
  <c r="D16" i="202"/>
  <c r="L16" i="202"/>
  <c r="N15" i="202"/>
  <c r="N16" i="202" s="1"/>
  <c r="M6" i="202"/>
  <c r="N17" i="202" l="1"/>
  <c r="P20" i="192"/>
  <c r="AF13" i="192"/>
  <c r="AF14" i="192"/>
  <c r="AQ36" i="192"/>
  <c r="AQ7" i="192" s="1"/>
  <c r="AF37" i="192"/>
  <c r="AF39" i="192" s="1"/>
  <c r="AG35" i="192"/>
  <c r="AG6" i="192" s="1"/>
  <c r="AE39" i="192"/>
  <c r="M5" i="203"/>
  <c r="N18" i="202"/>
  <c r="L18" i="202"/>
  <c r="M17" i="202"/>
  <c r="V9" i="202"/>
  <c r="AA9" i="202"/>
  <c r="Z9" i="202"/>
  <c r="AF9" i="202"/>
  <c r="AG9" i="202"/>
  <c r="AH9" i="202"/>
  <c r="AU9" i="202"/>
  <c r="AB9" i="202"/>
  <c r="AJ9" i="202"/>
  <c r="AE9" i="202"/>
  <c r="AD9" i="202"/>
  <c r="AC9" i="202"/>
  <c r="AI9" i="202"/>
  <c r="L7" i="202"/>
  <c r="AC18" i="117"/>
  <c r="L18" i="117"/>
  <c r="R18" i="121"/>
  <c r="P15" i="126"/>
  <c r="M18" i="203"/>
  <c r="K9" i="202"/>
  <c r="L8" i="202"/>
  <c r="D7" i="202"/>
  <c r="L17" i="202"/>
  <c r="N6" i="202"/>
  <c r="O15" i="202"/>
  <c r="O16" i="202" s="1"/>
  <c r="W7" i="202"/>
  <c r="W8" i="202" s="1"/>
  <c r="I14" i="202"/>
  <c r="Q20" i="192" l="1"/>
  <c r="AF38" i="192"/>
  <c r="AG13" i="192"/>
  <c r="AG14" i="192"/>
  <c r="AG37" i="192"/>
  <c r="AH35" i="192"/>
  <c r="AH6" i="192" s="1"/>
  <c r="AR36" i="192"/>
  <c r="AR7" i="192" s="1"/>
  <c r="W9" i="202"/>
  <c r="M7" i="202"/>
  <c r="M8" i="202" s="1"/>
  <c r="L9" i="202"/>
  <c r="O18" i="202"/>
  <c r="N5" i="203"/>
  <c r="O17" i="202"/>
  <c r="Z14" i="202"/>
  <c r="AD18" i="117"/>
  <c r="M18" i="117"/>
  <c r="S18" i="121"/>
  <c r="Q15" i="126"/>
  <c r="N18" i="203"/>
  <c r="P15" i="202"/>
  <c r="P16" i="202" s="1"/>
  <c r="O6" i="202"/>
  <c r="J14" i="202"/>
  <c r="X7" i="202"/>
  <c r="M9" i="202" l="1"/>
  <c r="R20" i="192"/>
  <c r="AH13" i="192"/>
  <c r="AH14" i="192"/>
  <c r="AS36" i="192"/>
  <c r="AS7" i="192" s="1"/>
  <c r="AH37" i="192"/>
  <c r="AH39" i="192" s="1"/>
  <c r="AI35" i="192"/>
  <c r="AI6" i="192" s="1"/>
  <c r="AG38" i="192"/>
  <c r="AH38" i="192"/>
  <c r="AG39" i="192"/>
  <c r="X8" i="202"/>
  <c r="X9" i="202"/>
  <c r="N7" i="202"/>
  <c r="N8" i="202" s="1"/>
  <c r="N9" i="202"/>
  <c r="P18" i="202"/>
  <c r="P17" i="202"/>
  <c r="AA14" i="202"/>
  <c r="Z5" i="203"/>
  <c r="O5" i="203"/>
  <c r="AE18" i="117"/>
  <c r="N18" i="117"/>
  <c r="T18" i="121"/>
  <c r="R15" i="126"/>
  <c r="O18" i="203"/>
  <c r="Y7" i="202"/>
  <c r="O7" i="202"/>
  <c r="P6" i="202"/>
  <c r="Q15" i="202"/>
  <c r="Q16" i="202" s="1"/>
  <c r="K14" i="202"/>
  <c r="S20" i="192" l="1"/>
  <c r="AI13" i="192"/>
  <c r="AI14" i="192"/>
  <c r="AI37" i="192"/>
  <c r="AJ35" i="192"/>
  <c r="AJ6" i="192" s="1"/>
  <c r="AT36" i="192"/>
  <c r="AT7" i="192" s="1"/>
  <c r="Z8" i="202"/>
  <c r="Y9" i="202"/>
  <c r="Y8" i="202"/>
  <c r="O9" i="202"/>
  <c r="O8" i="202"/>
  <c r="Q18" i="202"/>
  <c r="Q17" i="202"/>
  <c r="AB14" i="202"/>
  <c r="AA5" i="203"/>
  <c r="P5" i="203"/>
  <c r="K20" i="203"/>
  <c r="AF18" i="117"/>
  <c r="O18" i="117"/>
  <c r="U18" i="121"/>
  <c r="P18" i="203"/>
  <c r="R15" i="202"/>
  <c r="R16" i="202" s="1"/>
  <c r="Q6" i="202"/>
  <c r="P7" i="202"/>
  <c r="P9" i="202" s="1"/>
  <c r="L14" i="202"/>
  <c r="T20" i="192" l="1"/>
  <c r="AJ13" i="192"/>
  <c r="AJ14" i="192"/>
  <c r="AU36" i="192"/>
  <c r="AU7" i="192" s="1"/>
  <c r="AJ37" i="192"/>
  <c r="AK35" i="192"/>
  <c r="AK6" i="192" s="1"/>
  <c r="AI38" i="192"/>
  <c r="AJ38" i="192"/>
  <c r="AI39" i="192"/>
  <c r="AK7" i="202"/>
  <c r="P8" i="202"/>
  <c r="R18" i="202"/>
  <c r="R17" i="202"/>
  <c r="AC14" i="202"/>
  <c r="L20" i="203"/>
  <c r="AB5" i="203"/>
  <c r="Q5" i="203"/>
  <c r="M20" i="203"/>
  <c r="AG18" i="117"/>
  <c r="P18" i="117"/>
  <c r="V18" i="121"/>
  <c r="Q18" i="203"/>
  <c r="M14" i="202"/>
  <c r="S15" i="202"/>
  <c r="S16" i="202" s="1"/>
  <c r="R6" i="202"/>
  <c r="Q7" i="202"/>
  <c r="U20" i="192" l="1"/>
  <c r="AK13" i="192"/>
  <c r="AK14" i="192"/>
  <c r="AK37" i="192"/>
  <c r="AL35" i="192"/>
  <c r="AL6" i="192" s="1"/>
  <c r="AJ39" i="192"/>
  <c r="AK38" i="192"/>
  <c r="AV12" i="192"/>
  <c r="AV36" i="192"/>
  <c r="AL7" i="202"/>
  <c r="AK8" i="202"/>
  <c r="AL8" i="202"/>
  <c r="AK9" i="202"/>
  <c r="Q8" i="202"/>
  <c r="Q9" i="202"/>
  <c r="R7" i="202"/>
  <c r="R8" i="202" s="1"/>
  <c r="S18" i="202"/>
  <c r="S17" i="202"/>
  <c r="AD14" i="202"/>
  <c r="N20" i="203"/>
  <c r="AC5" i="203"/>
  <c r="R5" i="203"/>
  <c r="AH18" i="117"/>
  <c r="Q18" i="117"/>
  <c r="W18" i="121"/>
  <c r="R18" i="203"/>
  <c r="T15" i="202"/>
  <c r="T16" i="202" s="1"/>
  <c r="T18" i="202" s="1"/>
  <c r="S6" i="202"/>
  <c r="S7" i="202" s="1"/>
  <c r="N14" i="202"/>
  <c r="V20" i="192" l="1"/>
  <c r="AL13" i="192"/>
  <c r="AL14" i="192"/>
  <c r="AL37" i="192"/>
  <c r="AL39" i="192" s="1"/>
  <c r="AM35" i="192"/>
  <c r="AM6" i="192" s="1"/>
  <c r="AK39" i="192"/>
  <c r="AL38" i="192"/>
  <c r="R9" i="202"/>
  <c r="AL9" i="202"/>
  <c r="AM7" i="202"/>
  <c r="T17" i="202"/>
  <c r="S9" i="202"/>
  <c r="S8" i="202"/>
  <c r="AE14" i="202"/>
  <c r="AD5" i="203"/>
  <c r="S5" i="203"/>
  <c r="O20" i="203"/>
  <c r="AI18" i="117"/>
  <c r="AJ18" i="117"/>
  <c r="R18" i="117"/>
  <c r="X18" i="121"/>
  <c r="S18" i="203"/>
  <c r="O14" i="202"/>
  <c r="T6" i="202"/>
  <c r="T7" i="202" s="1"/>
  <c r="U15" i="202"/>
  <c r="W20" i="192" l="1"/>
  <c r="AM13" i="192"/>
  <c r="AM14" i="192"/>
  <c r="AM37" i="192"/>
  <c r="AN35" i="192"/>
  <c r="AN6" i="192" s="1"/>
  <c r="AM9" i="202"/>
  <c r="AN7" i="202"/>
  <c r="AM8" i="202"/>
  <c r="T9" i="202"/>
  <c r="AV15" i="202"/>
  <c r="U16" i="202"/>
  <c r="T8" i="202"/>
  <c r="AF14" i="202"/>
  <c r="AE5" i="203"/>
  <c r="T5" i="203"/>
  <c r="P20" i="203"/>
  <c r="S18" i="117"/>
  <c r="K29" i="117" s="1"/>
  <c r="Y18" i="121"/>
  <c r="T18" i="203"/>
  <c r="U6" i="202"/>
  <c r="U7" i="202" s="1"/>
  <c r="P14" i="202"/>
  <c r="AN13" i="192" l="1"/>
  <c r="X20" i="192"/>
  <c r="AN14" i="192"/>
  <c r="AN37" i="192"/>
  <c r="AO35" i="192"/>
  <c r="AO6" i="192" s="1"/>
  <c r="AM38" i="192"/>
  <c r="AN38" i="192"/>
  <c r="AM39" i="192"/>
  <c r="AN9" i="202"/>
  <c r="Q20" i="203"/>
  <c r="AO7" i="202"/>
  <c r="AN8" i="202"/>
  <c r="V8" i="202"/>
  <c r="U9" i="202"/>
  <c r="U17" i="202"/>
  <c r="V17" i="202"/>
  <c r="U18" i="202"/>
  <c r="U8" i="202"/>
  <c r="AG14" i="202"/>
  <c r="AF5" i="203"/>
  <c r="U5" i="203"/>
  <c r="T18" i="117"/>
  <c r="L29" i="117" s="1"/>
  <c r="Z18" i="121"/>
  <c r="K41" i="53"/>
  <c r="U18" i="203"/>
  <c r="AV6" i="202"/>
  <c r="Q14" i="202"/>
  <c r="AO13" i="192" l="1"/>
  <c r="Y20" i="192"/>
  <c r="AO14" i="192"/>
  <c r="AO37" i="192"/>
  <c r="AP35" i="192"/>
  <c r="AP6" i="192" s="1"/>
  <c r="AN39" i="192"/>
  <c r="AO38" i="192"/>
  <c r="AO9" i="202"/>
  <c r="AP7" i="202"/>
  <c r="AO8" i="202"/>
  <c r="AH14" i="202"/>
  <c r="AV5" i="203"/>
  <c r="R20" i="203"/>
  <c r="U18" i="117"/>
  <c r="M29" i="117" s="1"/>
  <c r="L41" i="53"/>
  <c r="R14" i="202"/>
  <c r="AP13" i="192" l="1"/>
  <c r="Z20" i="192"/>
  <c r="AP14" i="192"/>
  <c r="AP37" i="192"/>
  <c r="AP39" i="192" s="1"/>
  <c r="AQ35" i="192"/>
  <c r="AQ6" i="192" s="1"/>
  <c r="AQ13" i="192" s="1"/>
  <c r="AO39" i="192"/>
  <c r="AP38" i="192"/>
  <c r="AP9" i="202"/>
  <c r="S20" i="203"/>
  <c r="AQ7" i="202"/>
  <c r="AP8" i="202"/>
  <c r="AJ14" i="202"/>
  <c r="AI14" i="202"/>
  <c r="V18" i="117"/>
  <c r="N29" i="117" s="1"/>
  <c r="W18" i="203"/>
  <c r="V18" i="203"/>
  <c r="M41" i="53"/>
  <c r="S14" i="202"/>
  <c r="AQ14" i="192" l="1"/>
  <c r="AQ37" i="192"/>
  <c r="AR35" i="192"/>
  <c r="AR6" i="192" s="1"/>
  <c r="AR13" i="192" s="1"/>
  <c r="AR7" i="202"/>
  <c r="AR8" i="202" s="1"/>
  <c r="AQ9" i="202"/>
  <c r="AQ8" i="202"/>
  <c r="T20" i="203"/>
  <c r="W18" i="117"/>
  <c r="O29" i="117" s="1"/>
  <c r="N41" i="53"/>
  <c r="T14" i="202"/>
  <c r="AR14" i="192" l="1"/>
  <c r="AR37" i="192"/>
  <c r="AR39" i="192" s="1"/>
  <c r="AS35" i="192"/>
  <c r="AS6" i="192" s="1"/>
  <c r="AS13" i="192" s="1"/>
  <c r="AQ38" i="192"/>
  <c r="AR38" i="192"/>
  <c r="AQ39" i="192"/>
  <c r="AR9" i="202"/>
  <c r="AS7" i="202"/>
  <c r="U20" i="203"/>
  <c r="X18" i="117"/>
  <c r="P29" i="117" s="1"/>
  <c r="O41" i="53"/>
  <c r="U14" i="202"/>
  <c r="AS14" i="192" l="1"/>
  <c r="AS37" i="192"/>
  <c r="AT35" i="192"/>
  <c r="AT6" i="192" s="1"/>
  <c r="AT13" i="192" s="1"/>
  <c r="AS9" i="202"/>
  <c r="AT7" i="202"/>
  <c r="AS8" i="202"/>
  <c r="V20" i="203"/>
  <c r="Y18" i="117"/>
  <c r="Q29" i="117" s="1"/>
  <c r="P41" i="53"/>
  <c r="V14" i="202"/>
  <c r="AT14" i="192" l="1"/>
  <c r="AT37" i="192"/>
  <c r="AT39" i="192" s="1"/>
  <c r="AU35" i="192"/>
  <c r="AU6" i="192" s="1"/>
  <c r="AU13" i="192" s="1"/>
  <c r="AU14" i="192" s="1"/>
  <c r="AS38" i="192"/>
  <c r="AT38" i="192"/>
  <c r="AS39" i="192"/>
  <c r="AU8" i="202"/>
  <c r="AT9" i="202"/>
  <c r="AT8" i="202"/>
  <c r="AK18" i="117"/>
  <c r="R29" i="117" s="1"/>
  <c r="Q41" i="53"/>
  <c r="W14" i="202"/>
  <c r="AV11" i="192" l="1"/>
  <c r="AU37" i="192"/>
  <c r="AV35" i="192"/>
  <c r="AV37" i="192" s="1"/>
  <c r="AL18" i="117"/>
  <c r="R41" i="53"/>
  <c r="X14" i="202"/>
  <c r="AU38" i="192" l="1"/>
  <c r="AU39" i="192"/>
  <c r="AM18" i="117"/>
  <c r="S41" i="53"/>
  <c r="Y14" i="202"/>
  <c r="AN18" i="117" l="1"/>
  <c r="T41" i="53"/>
  <c r="AK14" i="202"/>
  <c r="AO18" i="117" l="1"/>
  <c r="U41" i="53"/>
  <c r="AL14" i="202"/>
  <c r="AP18" i="117" l="1"/>
  <c r="AM14" i="202"/>
  <c r="AQ18" i="117" l="1"/>
  <c r="AN14" i="202"/>
  <c r="AR18" i="117" l="1"/>
  <c r="AO14" i="202"/>
  <c r="AS18" i="117" l="1"/>
  <c r="AV16" i="202"/>
  <c r="AP14" i="202"/>
  <c r="AU18" i="117" l="1"/>
  <c r="AT18" i="117"/>
  <c r="AV7" i="202"/>
  <c r="AQ14" i="202"/>
  <c r="AR14" i="202" l="1"/>
  <c r="AS14" i="202" l="1"/>
  <c r="AT14" i="202" l="1"/>
  <c r="AU14" i="202" l="1"/>
  <c r="D37" i="50" l="1"/>
  <c r="C37" i="50"/>
  <c r="B37" i="50"/>
  <c r="A37" i="50"/>
  <c r="K37" i="50"/>
  <c r="X4" i="50"/>
  <c r="Y4" i="50" s="1"/>
  <c r="A20" i="36"/>
  <c r="A21" i="36"/>
  <c r="A22" i="36"/>
  <c r="A23" i="36"/>
  <c r="A24" i="36"/>
  <c r="A25" i="36"/>
  <c r="A19" i="36"/>
  <c r="D17" i="36"/>
  <c r="C17" i="36"/>
  <c r="B17" i="36"/>
  <c r="A17" i="36"/>
  <c r="Z4" i="50" l="1"/>
  <c r="AA4" i="50" l="1"/>
  <c r="K38" i="50" s="1"/>
  <c r="AB4" i="50" l="1"/>
  <c r="L38" i="50" s="1"/>
  <c r="AC4" i="50" l="1"/>
  <c r="M38" i="50" s="1"/>
  <c r="AD4" i="50" l="1"/>
  <c r="N38" i="50" s="1"/>
  <c r="AE4" i="50" l="1"/>
  <c r="O38" i="50" s="1"/>
  <c r="AF4" i="50" l="1"/>
  <c r="P38" i="50" s="1"/>
  <c r="AG4" i="50" l="1"/>
  <c r="Q38" i="50" s="1"/>
  <c r="AH4" i="50" l="1"/>
  <c r="R38" i="50" s="1"/>
  <c r="AI4" i="50" l="1"/>
  <c r="S38" i="50" s="1"/>
  <c r="AJ4" i="50" l="1"/>
  <c r="T38" i="50" s="1"/>
  <c r="AK4" i="50" l="1"/>
  <c r="AL4" i="50" l="1"/>
  <c r="U38" i="50"/>
  <c r="F5" i="192"/>
  <c r="F34" i="192" s="1"/>
  <c r="F4" i="173"/>
  <c r="G4" i="173" s="1"/>
  <c r="H4" i="173" s="1"/>
  <c r="I4" i="173" s="1"/>
  <c r="J4" i="173" s="1"/>
  <c r="K4" i="173" s="1"/>
  <c r="L4" i="173" s="1"/>
  <c r="M4" i="173" s="1"/>
  <c r="N4" i="173" s="1"/>
  <c r="O4" i="173" s="1"/>
  <c r="P4" i="173" s="1"/>
  <c r="Q4" i="173" s="1"/>
  <c r="R4" i="173" s="1"/>
  <c r="S4" i="173" s="1"/>
  <c r="T4" i="173" s="1"/>
  <c r="U4" i="173" s="1"/>
  <c r="V4" i="173" s="1"/>
  <c r="W4" i="173" s="1"/>
  <c r="X4" i="173" s="1"/>
  <c r="Y4" i="173" s="1"/>
  <c r="Z4" i="173" s="1"/>
  <c r="AA4" i="173" s="1"/>
  <c r="AB4" i="173" s="1"/>
  <c r="AC4" i="173" s="1"/>
  <c r="AD4" i="173" s="1"/>
  <c r="AE4" i="173" s="1"/>
  <c r="AF4" i="173" s="1"/>
  <c r="AG4" i="173" s="1"/>
  <c r="AH4" i="173" s="1"/>
  <c r="AI4" i="173" s="1"/>
  <c r="AJ4" i="173" s="1"/>
  <c r="AK4" i="173" s="1"/>
  <c r="AL4" i="173" s="1"/>
  <c r="AM4" i="173" s="1"/>
  <c r="AN4" i="173" s="1"/>
  <c r="AO4" i="173" s="1"/>
  <c r="AP4" i="173" s="1"/>
  <c r="AQ4" i="173" s="1"/>
  <c r="AR4" i="173" s="1"/>
  <c r="AS4" i="173" s="1"/>
  <c r="AT4" i="173" s="1"/>
  <c r="AU4" i="173" s="1"/>
  <c r="F4" i="122"/>
  <c r="G4" i="122" s="1"/>
  <c r="H4" i="122" s="1"/>
  <c r="I4" i="122" s="1"/>
  <c r="J4" i="122" s="1"/>
  <c r="K4" i="122" s="1"/>
  <c r="L4" i="122" s="1"/>
  <c r="M4" i="122" s="1"/>
  <c r="N4" i="122" s="1"/>
  <c r="AM4" i="50" l="1"/>
  <c r="V38" i="50"/>
  <c r="G5" i="192"/>
  <c r="G34" i="192" s="1"/>
  <c r="O4" i="122"/>
  <c r="P4" i="122" s="1"/>
  <c r="Q4" i="122" s="1"/>
  <c r="R4" i="122" s="1"/>
  <c r="S4" i="122" s="1"/>
  <c r="T4" i="122" s="1"/>
  <c r="U4" i="122" s="1"/>
  <c r="V4" i="122" s="1"/>
  <c r="W4" i="122" s="1"/>
  <c r="X4" i="122" s="1"/>
  <c r="Y4" i="122" s="1"/>
  <c r="F4" i="174"/>
  <c r="AN4" i="50" l="1"/>
  <c r="W38" i="50"/>
  <c r="H5" i="192"/>
  <c r="H34" i="192" s="1"/>
  <c r="AV12" i="134"/>
  <c r="C28" i="134"/>
  <c r="F4" i="134"/>
  <c r="G4" i="134" s="1"/>
  <c r="H4" i="134" s="1"/>
  <c r="I4" i="134" s="1"/>
  <c r="J4" i="134" s="1"/>
  <c r="K4" i="134" s="1"/>
  <c r="L4" i="134" s="1"/>
  <c r="M4" i="134" s="1"/>
  <c r="N4" i="134" s="1"/>
  <c r="O4" i="134" s="1"/>
  <c r="P4" i="134" s="1"/>
  <c r="Q4" i="134" s="1"/>
  <c r="R4" i="134" s="1"/>
  <c r="S4" i="134" s="1"/>
  <c r="T4" i="134" s="1"/>
  <c r="U4" i="134" s="1"/>
  <c r="V4" i="134" s="1"/>
  <c r="W4" i="134" s="1"/>
  <c r="X4" i="134" s="1"/>
  <c r="Y4" i="134" s="1"/>
  <c r="Z4" i="134" s="1"/>
  <c r="AA4" i="134" s="1"/>
  <c r="AB4" i="134" s="1"/>
  <c r="AC4" i="134" s="1"/>
  <c r="AD4" i="134" s="1"/>
  <c r="AE4" i="134" s="1"/>
  <c r="AF4" i="134" s="1"/>
  <c r="AG4" i="134" s="1"/>
  <c r="AH4" i="134" s="1"/>
  <c r="AI4" i="134" s="1"/>
  <c r="AJ4" i="134" s="1"/>
  <c r="AK4" i="134" s="1"/>
  <c r="AL4" i="134" s="1"/>
  <c r="AM4" i="134" s="1"/>
  <c r="AN4" i="134" s="1"/>
  <c r="AO4" i="134" s="1"/>
  <c r="AP4" i="134" s="1"/>
  <c r="AQ4" i="134" s="1"/>
  <c r="AR4" i="134" s="1"/>
  <c r="AS4" i="134" s="1"/>
  <c r="AT4" i="134" s="1"/>
  <c r="AU4" i="134" s="1"/>
  <c r="AO4" i="50" l="1"/>
  <c r="X38" i="50"/>
  <c r="I5" i="192"/>
  <c r="I34" i="192" s="1"/>
  <c r="B31" i="134"/>
  <c r="AP4" i="50" l="1"/>
  <c r="Y38" i="50"/>
  <c r="J5" i="192"/>
  <c r="J34" i="192" s="1"/>
  <c r="F4" i="133"/>
  <c r="AV25" i="133"/>
  <c r="AV26" i="133"/>
  <c r="AQ4" i="50" l="1"/>
  <c r="AR4" i="50" s="1"/>
  <c r="AS4" i="50" s="1"/>
  <c r="AT4" i="50" s="1"/>
  <c r="AU4" i="50" s="1"/>
  <c r="Z38" i="50"/>
  <c r="L12" i="127"/>
  <c r="M12" i="127"/>
  <c r="N12" i="127"/>
  <c r="O12" i="127"/>
  <c r="P12" i="127"/>
  <c r="Q12" i="127"/>
  <c r="R12" i="127"/>
  <c r="R13" i="127"/>
  <c r="K12" i="127"/>
  <c r="C14" i="127"/>
  <c r="K34" i="192" l="1"/>
  <c r="K43" i="192" s="1"/>
  <c r="L34" i="192" l="1"/>
  <c r="L43" i="192" s="1"/>
  <c r="D7" i="185"/>
  <c r="D6" i="185"/>
  <c r="L7" i="185"/>
  <c r="M7" i="185"/>
  <c r="N7" i="185"/>
  <c r="O7" i="185"/>
  <c r="P7" i="185"/>
  <c r="Q7" i="185"/>
  <c r="R7" i="185"/>
  <c r="S7" i="185"/>
  <c r="T7" i="185"/>
  <c r="U7" i="185"/>
  <c r="V7" i="185"/>
  <c r="W7" i="185"/>
  <c r="X7" i="185"/>
  <c r="Y7" i="185"/>
  <c r="AK7" i="185"/>
  <c r="AL7" i="185"/>
  <c r="AM7" i="185"/>
  <c r="AN7" i="185"/>
  <c r="AO7" i="185"/>
  <c r="AP7" i="185"/>
  <c r="AQ7" i="185"/>
  <c r="AR7" i="185"/>
  <c r="AS7" i="185"/>
  <c r="AT7" i="185"/>
  <c r="AU7" i="185"/>
  <c r="K7" i="185"/>
  <c r="C7" i="185"/>
  <c r="B7" i="185"/>
  <c r="B12" i="210" s="1"/>
  <c r="C6" i="185"/>
  <c r="B6" i="185"/>
  <c r="B11" i="210" s="1"/>
  <c r="M34" i="192" l="1"/>
  <c r="M43" i="192" s="1"/>
  <c r="AV7" i="185"/>
  <c r="N34" i="192" l="1"/>
  <c r="N43" i="192" s="1"/>
  <c r="O34" i="192" l="1"/>
  <c r="O43" i="192" s="1"/>
  <c r="P34" i="192" l="1"/>
  <c r="P43" i="192" s="1"/>
  <c r="AV6" i="155"/>
  <c r="AV7" i="155"/>
  <c r="AV8" i="155"/>
  <c r="AV9" i="155"/>
  <c r="Q34" i="192" l="1"/>
  <c r="Q43" i="192" s="1"/>
  <c r="K11" i="156"/>
  <c r="R34" i="192" l="1"/>
  <c r="R43" i="192" s="1"/>
  <c r="Z13" i="156"/>
  <c r="AT13" i="156"/>
  <c r="AA13" i="156"/>
  <c r="AB13" i="156"/>
  <c r="AM13" i="156"/>
  <c r="AF13" i="156"/>
  <c r="M13" i="156"/>
  <c r="AG13" i="156"/>
  <c r="U13" i="156"/>
  <c r="N13" i="156"/>
  <c r="AH13" i="156"/>
  <c r="P13" i="156"/>
  <c r="T13" i="156"/>
  <c r="AN13" i="156"/>
  <c r="O13" i="156"/>
  <c r="AK13" i="156"/>
  <c r="AL13" i="156"/>
  <c r="V13" i="156"/>
  <c r="AR13" i="156"/>
  <c r="Y13" i="156"/>
  <c r="AS13" i="156"/>
  <c r="AJ13" i="156"/>
  <c r="AU13" i="156"/>
  <c r="AO13" i="156"/>
  <c r="AI13" i="156"/>
  <c r="AC13" i="156"/>
  <c r="AE13" i="156"/>
  <c r="Q13" i="156"/>
  <c r="AP13" i="156"/>
  <c r="R13" i="156"/>
  <c r="W13" i="156"/>
  <c r="AQ13" i="156"/>
  <c r="S13" i="156"/>
  <c r="X13" i="156"/>
  <c r="AD13" i="156"/>
  <c r="K13" i="156"/>
  <c r="K12" i="156"/>
  <c r="AV7" i="157"/>
  <c r="S34" i="192" l="1"/>
  <c r="S43" i="192" s="1"/>
  <c r="T34" i="192"/>
  <c r="L7" i="180"/>
  <c r="K7" i="180"/>
  <c r="T43" i="192" l="1"/>
  <c r="U34" i="192"/>
  <c r="V34" i="192" l="1"/>
  <c r="U43" i="192"/>
  <c r="W34" i="192" l="1"/>
  <c r="V43" i="192"/>
  <c r="K6" i="119"/>
  <c r="K7" i="119" s="1"/>
  <c r="X34" i="192" l="1"/>
  <c r="W43" i="192"/>
  <c r="L10" i="111"/>
  <c r="K10" i="111"/>
  <c r="K6" i="210" s="1"/>
  <c r="Y34" i="192" l="1"/>
  <c r="X43" i="192"/>
  <c r="M11" i="111"/>
  <c r="Z12" i="111"/>
  <c r="AP12" i="111"/>
  <c r="M12" i="111"/>
  <c r="AC12" i="111"/>
  <c r="AQ12" i="111"/>
  <c r="X12" i="111"/>
  <c r="N12" i="111"/>
  <c r="AD12" i="111"/>
  <c r="AR12" i="111"/>
  <c r="AF12" i="111"/>
  <c r="AO12" i="111"/>
  <c r="Q12" i="111"/>
  <c r="AE12" i="111"/>
  <c r="AS12" i="111"/>
  <c r="R12" i="111"/>
  <c r="AT12" i="111"/>
  <c r="AK12" i="111"/>
  <c r="AL12" i="111"/>
  <c r="S12" i="111"/>
  <c r="AG12" i="111"/>
  <c r="AU12" i="111"/>
  <c r="AI12" i="111"/>
  <c r="AJ12" i="111"/>
  <c r="W12" i="111"/>
  <c r="Y12" i="111"/>
  <c r="T12" i="111"/>
  <c r="AH12" i="111"/>
  <c r="U12" i="111"/>
  <c r="V12" i="111"/>
  <c r="O12" i="111"/>
  <c r="AN12" i="111"/>
  <c r="AB12" i="111"/>
  <c r="AA12" i="111"/>
  <c r="P12" i="111"/>
  <c r="AM12" i="111"/>
  <c r="Z34" i="192" l="1"/>
  <c r="Y43" i="192"/>
  <c r="T17" i="129"/>
  <c r="S17" i="129"/>
  <c r="R17" i="129"/>
  <c r="Q17" i="129"/>
  <c r="P17" i="129"/>
  <c r="O17" i="129"/>
  <c r="N17" i="129"/>
  <c r="M17" i="129"/>
  <c r="L17" i="129"/>
  <c r="K17" i="129"/>
  <c r="D17" i="129"/>
  <c r="C17" i="129"/>
  <c r="B17" i="129"/>
  <c r="A17" i="129"/>
  <c r="T16" i="129"/>
  <c r="S16" i="129"/>
  <c r="R16" i="129"/>
  <c r="Q16" i="129"/>
  <c r="P16" i="129"/>
  <c r="O16" i="129"/>
  <c r="N16" i="129"/>
  <c r="M16" i="129"/>
  <c r="L16" i="129"/>
  <c r="K16" i="129"/>
  <c r="L10" i="129"/>
  <c r="K10" i="129"/>
  <c r="C10" i="129"/>
  <c r="B13" i="129" s="1"/>
  <c r="AV9" i="129"/>
  <c r="AV8" i="129"/>
  <c r="AV6" i="129"/>
  <c r="AV5" i="129"/>
  <c r="Z43" i="192" l="1"/>
  <c r="M24" i="129"/>
  <c r="B25" i="129"/>
  <c r="B5" i="178"/>
  <c r="C22" i="129"/>
  <c r="C5" i="178"/>
  <c r="S23" i="129"/>
  <c r="O22" i="129"/>
  <c r="P22" i="129"/>
  <c r="K22" i="129"/>
  <c r="L22" i="129"/>
  <c r="K8" i="102"/>
  <c r="K5" i="178"/>
  <c r="M22" i="129"/>
  <c r="Q22" i="129"/>
  <c r="N22" i="129"/>
  <c r="L12" i="129"/>
  <c r="L23" i="129"/>
  <c r="M23" i="129"/>
  <c r="K12" i="129"/>
  <c r="K24" i="129"/>
  <c r="L24" i="129"/>
  <c r="L11" i="129"/>
  <c r="AV10" i="129"/>
  <c r="T23" i="129"/>
  <c r="N24" i="129"/>
  <c r="Q23" i="129"/>
  <c r="O24" i="129"/>
  <c r="N23" i="129"/>
  <c r="R23" i="129"/>
  <c r="T24" i="129"/>
  <c r="K23" i="129"/>
  <c r="R22" i="129"/>
  <c r="S22" i="129"/>
  <c r="T22" i="129"/>
  <c r="O23" i="129"/>
  <c r="P23" i="129"/>
  <c r="P24" i="129"/>
  <c r="R24" i="129"/>
  <c r="D10" i="129"/>
  <c r="S24" i="129"/>
  <c r="Q24" i="129"/>
  <c r="K19" i="192" l="1"/>
  <c r="AA34" i="192"/>
  <c r="AA43" i="192"/>
  <c r="D22" i="129"/>
  <c r="D8" i="102"/>
  <c r="D5" i="178"/>
  <c r="L6" i="194"/>
  <c r="M7" i="194" s="1"/>
  <c r="K6" i="194"/>
  <c r="C6" i="194"/>
  <c r="B9" i="194" s="1"/>
  <c r="AV5" i="194"/>
  <c r="AV6" i="194" s="1"/>
  <c r="F9" i="48"/>
  <c r="I35" i="10"/>
  <c r="I36" i="10"/>
  <c r="I34" i="10"/>
  <c r="F4" i="48"/>
  <c r="F18" i="48" s="1"/>
  <c r="L19" i="192" l="1"/>
  <c r="AB34" i="192"/>
  <c r="AB43" i="192" s="1"/>
  <c r="R8" i="194"/>
  <c r="Q8" i="194"/>
  <c r="P8" i="194"/>
  <c r="V8" i="194"/>
  <c r="T8" i="194"/>
  <c r="Y8" i="194"/>
  <c r="AA8" i="194"/>
  <c r="X8" i="194"/>
  <c r="S8" i="194"/>
  <c r="U8" i="194"/>
  <c r="M8" i="194"/>
  <c r="W8" i="194"/>
  <c r="N8" i="194"/>
  <c r="AB8" i="194"/>
  <c r="AC8" i="194"/>
  <c r="O8" i="194"/>
  <c r="AD8" i="194"/>
  <c r="Z8" i="194"/>
  <c r="AE8" i="194"/>
  <c r="AF8" i="194"/>
  <c r="AG8" i="194"/>
  <c r="AH8" i="194"/>
  <c r="AI8" i="194"/>
  <c r="AJ8" i="194"/>
  <c r="AK8" i="194"/>
  <c r="AL8" i="194"/>
  <c r="AM8" i="194"/>
  <c r="AN8" i="194"/>
  <c r="AO8" i="194"/>
  <c r="AP8" i="194"/>
  <c r="AQ8" i="194"/>
  <c r="AR8" i="194"/>
  <c r="AS8" i="194"/>
  <c r="AT8" i="194"/>
  <c r="AU8" i="194"/>
  <c r="L7" i="194"/>
  <c r="D6" i="194"/>
  <c r="K8" i="194"/>
  <c r="L8" i="194"/>
  <c r="M19" i="192" l="1"/>
  <c r="AC34" i="192"/>
  <c r="AC43" i="192"/>
  <c r="C11" i="190"/>
  <c r="N19" i="192" l="1"/>
  <c r="AD34" i="192"/>
  <c r="AD43" i="192"/>
  <c r="L12" i="190"/>
  <c r="M12" i="190"/>
  <c r="N12" i="190"/>
  <c r="O12" i="190"/>
  <c r="P12" i="190"/>
  <c r="Q12" i="190"/>
  <c r="R12" i="190"/>
  <c r="S12" i="190"/>
  <c r="T12" i="190"/>
  <c r="U12" i="190"/>
  <c r="L13" i="190"/>
  <c r="M13" i="190"/>
  <c r="N13" i="190"/>
  <c r="O13" i="190"/>
  <c r="P13" i="190"/>
  <c r="Q13" i="190"/>
  <c r="R13" i="190"/>
  <c r="S13" i="190"/>
  <c r="T13" i="190"/>
  <c r="U13" i="190"/>
  <c r="A15" i="193"/>
  <c r="A16" i="179"/>
  <c r="A17" i="179"/>
  <c r="D7" i="179"/>
  <c r="D17" i="179" s="1"/>
  <c r="O19" i="192" l="1"/>
  <c r="AE34" i="192"/>
  <c r="AE43" i="192" s="1"/>
  <c r="A16" i="184"/>
  <c r="A17" i="184"/>
  <c r="A15" i="184"/>
  <c r="A15" i="183"/>
  <c r="A14" i="183"/>
  <c r="A15" i="114"/>
  <c r="A14" i="114"/>
  <c r="A15" i="179"/>
  <c r="AV5" i="155"/>
  <c r="P19" i="192" l="1"/>
  <c r="AF34" i="192"/>
  <c r="AF43" i="192"/>
  <c r="A39" i="50"/>
  <c r="E15" i="130"/>
  <c r="F15" i="130"/>
  <c r="I15" i="130"/>
  <c r="J15" i="130"/>
  <c r="D20" i="192"/>
  <c r="B18" i="192"/>
  <c r="C18" i="192"/>
  <c r="D18" i="192"/>
  <c r="A18" i="192"/>
  <c r="AU22" i="117"/>
  <c r="AT22" i="117"/>
  <c r="AS22" i="117"/>
  <c r="AR22" i="117"/>
  <c r="AQ22" i="117"/>
  <c r="AP22" i="117"/>
  <c r="AU21" i="117"/>
  <c r="AT21" i="117"/>
  <c r="AS21" i="117"/>
  <c r="AR21" i="117"/>
  <c r="AQ21" i="117"/>
  <c r="AP21" i="117"/>
  <c r="AU19" i="117"/>
  <c r="AT19" i="117"/>
  <c r="AS19" i="117"/>
  <c r="AR19" i="117"/>
  <c r="AQ19" i="117"/>
  <c r="AP19" i="117"/>
  <c r="A43" i="53"/>
  <c r="B43" i="53"/>
  <c r="C43" i="53"/>
  <c r="D43" i="53"/>
  <c r="A44" i="53"/>
  <c r="B44" i="53"/>
  <c r="C44" i="53"/>
  <c r="D44" i="53"/>
  <c r="A45" i="53"/>
  <c r="B45" i="53"/>
  <c r="C45" i="53"/>
  <c r="D45" i="53"/>
  <c r="A46" i="53"/>
  <c r="B46" i="53"/>
  <c r="C46" i="53"/>
  <c r="D46" i="53"/>
  <c r="A47" i="53"/>
  <c r="B47" i="53"/>
  <c r="C47" i="53"/>
  <c r="D47" i="53"/>
  <c r="A48" i="53"/>
  <c r="B48" i="53"/>
  <c r="C48" i="53"/>
  <c r="D48" i="53"/>
  <c r="A49" i="53"/>
  <c r="B49" i="53"/>
  <c r="C49" i="53"/>
  <c r="D49" i="53"/>
  <c r="A50" i="53"/>
  <c r="B50" i="53"/>
  <c r="C50" i="53"/>
  <c r="D50" i="53"/>
  <c r="A51" i="53"/>
  <c r="B51" i="53"/>
  <c r="C51" i="53"/>
  <c r="D51" i="53"/>
  <c r="A52" i="53"/>
  <c r="B52" i="53"/>
  <c r="C52" i="53"/>
  <c r="D52" i="53"/>
  <c r="A53" i="53"/>
  <c r="B53" i="53"/>
  <c r="C53" i="53"/>
  <c r="D53" i="53"/>
  <c r="A54" i="53"/>
  <c r="B54" i="53"/>
  <c r="C54" i="53"/>
  <c r="D54" i="53"/>
  <c r="A55" i="53"/>
  <c r="B55" i="53"/>
  <c r="C55" i="53"/>
  <c r="D55" i="53"/>
  <c r="A56" i="53"/>
  <c r="B56" i="53"/>
  <c r="C56" i="53"/>
  <c r="D56" i="53"/>
  <c r="A57" i="53"/>
  <c r="B57" i="53"/>
  <c r="C57" i="53"/>
  <c r="D57" i="53"/>
  <c r="A58" i="53"/>
  <c r="B58" i="53"/>
  <c r="C58" i="53"/>
  <c r="D58" i="53"/>
  <c r="A59" i="53"/>
  <c r="B59" i="53"/>
  <c r="C59" i="53"/>
  <c r="D59" i="53"/>
  <c r="A60" i="53"/>
  <c r="B60" i="53"/>
  <c r="C60" i="53"/>
  <c r="D60" i="53"/>
  <c r="A61" i="53"/>
  <c r="B61" i="53"/>
  <c r="C61" i="53"/>
  <c r="D61" i="53"/>
  <c r="A62" i="53"/>
  <c r="B62" i="53"/>
  <c r="C62" i="53"/>
  <c r="D62" i="53"/>
  <c r="A63" i="53"/>
  <c r="B63" i="53"/>
  <c r="C63" i="53"/>
  <c r="D63" i="53"/>
  <c r="A64" i="53"/>
  <c r="B64" i="53"/>
  <c r="C64" i="53"/>
  <c r="D64" i="53"/>
  <c r="A65" i="53"/>
  <c r="B65" i="53"/>
  <c r="C65" i="53"/>
  <c r="D65" i="53"/>
  <c r="A66" i="53"/>
  <c r="B66" i="53"/>
  <c r="C66" i="53"/>
  <c r="D66" i="53"/>
  <c r="A67" i="53"/>
  <c r="B67" i="53"/>
  <c r="C67" i="53"/>
  <c r="D67" i="53"/>
  <c r="A42" i="53"/>
  <c r="B42" i="53"/>
  <c r="C42" i="53"/>
  <c r="D42" i="53"/>
  <c r="B40" i="53"/>
  <c r="C40" i="53"/>
  <c r="D40" i="53"/>
  <c r="A40" i="53"/>
  <c r="K13" i="177"/>
  <c r="AV6" i="53"/>
  <c r="AV7" i="53"/>
  <c r="AV8" i="53"/>
  <c r="AV9" i="53"/>
  <c r="AV10" i="53"/>
  <c r="AV11" i="53"/>
  <c r="AV15" i="53"/>
  <c r="AV16" i="53"/>
  <c r="AV17" i="53"/>
  <c r="AV18" i="53"/>
  <c r="AV19" i="53"/>
  <c r="AV21" i="53"/>
  <c r="AV22" i="53"/>
  <c r="AV23" i="53"/>
  <c r="AV24" i="53"/>
  <c r="AV25" i="53"/>
  <c r="AV26" i="53"/>
  <c r="AV27" i="53"/>
  <c r="AV28" i="53"/>
  <c r="AV29" i="53"/>
  <c r="AV30" i="53"/>
  <c r="AV31" i="53"/>
  <c r="AV32" i="53"/>
  <c r="AV33" i="53"/>
  <c r="AV34" i="53"/>
  <c r="AG34" i="192" l="1"/>
  <c r="Q19" i="192"/>
  <c r="AG43" i="192"/>
  <c r="AU23" i="117"/>
  <c r="AS23" i="117"/>
  <c r="AQ23" i="117"/>
  <c r="AR23" i="117"/>
  <c r="AT23" i="117"/>
  <c r="AP23" i="117"/>
  <c r="A26" i="75"/>
  <c r="A27" i="75"/>
  <c r="A28" i="75"/>
  <c r="A19" i="75"/>
  <c r="R19" i="192" l="1"/>
  <c r="AH34" i="192"/>
  <c r="AH43" i="192"/>
  <c r="AU24" i="117"/>
  <c r="AS24" i="117"/>
  <c r="AR24" i="117"/>
  <c r="AT24" i="117"/>
  <c r="AQ24" i="117"/>
  <c r="S19" i="192" l="1"/>
  <c r="AI34" i="192"/>
  <c r="AI43" i="192"/>
  <c r="L35" i="53"/>
  <c r="M36" i="53" s="1"/>
  <c r="T19" i="192" l="1"/>
  <c r="AJ34" i="192"/>
  <c r="AJ43" i="192"/>
  <c r="F5" i="71"/>
  <c r="AK34" i="192" l="1"/>
  <c r="U19" i="192"/>
  <c r="AK43" i="192"/>
  <c r="AL34" i="192" l="1"/>
  <c r="V19" i="192"/>
  <c r="AL43" i="192"/>
  <c r="AM34" i="192" l="1"/>
  <c r="W19" i="192"/>
  <c r="AM43" i="192"/>
  <c r="X19" i="192" l="1"/>
  <c r="AN34" i="192"/>
  <c r="AN43" i="192"/>
  <c r="Y19" i="192" l="1"/>
  <c r="AO34" i="192"/>
  <c r="AO43" i="192"/>
  <c r="Z19" i="192" l="1"/>
  <c r="AP34" i="192"/>
  <c r="AQ34" i="192"/>
  <c r="AP43" i="192"/>
  <c r="C13" i="192"/>
  <c r="A20" i="192"/>
  <c r="AR34" i="192" l="1"/>
  <c r="AQ43" i="192"/>
  <c r="K13" i="192"/>
  <c r="AV7" i="192"/>
  <c r="AV10" i="192"/>
  <c r="AV9" i="192"/>
  <c r="AJ12" i="203"/>
  <c r="AV8" i="192"/>
  <c r="L13" i="192"/>
  <c r="M14" i="192" s="1"/>
  <c r="B20" i="192"/>
  <c r="B16" i="192"/>
  <c r="C20" i="192"/>
  <c r="AP12" i="203"/>
  <c r="AJ19" i="209" l="1"/>
  <c r="AJ7" i="10"/>
  <c r="AP7" i="10"/>
  <c r="AP19" i="209"/>
  <c r="AA15" i="192"/>
  <c r="AF15" i="192"/>
  <c r="AM15" i="192"/>
  <c r="AG15" i="192"/>
  <c r="AI15" i="192"/>
  <c r="AH15" i="192"/>
  <c r="AR15" i="192"/>
  <c r="O15" i="192"/>
  <c r="AS15" i="192"/>
  <c r="V15" i="192"/>
  <c r="T15" i="192"/>
  <c r="AT15" i="192"/>
  <c r="W15" i="192"/>
  <c r="U15" i="192"/>
  <c r="AU15" i="192"/>
  <c r="AN15" i="192"/>
  <c r="Y15" i="192"/>
  <c r="M15" i="192"/>
  <c r="P15" i="192"/>
  <c r="AB15" i="192"/>
  <c r="AQ15" i="192"/>
  <c r="R15" i="192"/>
  <c r="N15" i="192"/>
  <c r="Q15" i="192"/>
  <c r="S15" i="192"/>
  <c r="X15" i="192"/>
  <c r="Z15" i="192"/>
  <c r="AC15" i="192"/>
  <c r="AD15" i="192"/>
  <c r="AE15" i="192"/>
  <c r="AJ15" i="192"/>
  <c r="AK15" i="192"/>
  <c r="AL15" i="192"/>
  <c r="AO15" i="192"/>
  <c r="AP15" i="192"/>
  <c r="AS34" i="192"/>
  <c r="AR43" i="192"/>
  <c r="AL12" i="203"/>
  <c r="AM12" i="203"/>
  <c r="AT12" i="203"/>
  <c r="AR12" i="203"/>
  <c r="AN12" i="203"/>
  <c r="AK12" i="203"/>
  <c r="AS12" i="203"/>
  <c r="K21" i="203"/>
  <c r="AU12" i="203"/>
  <c r="AQ12" i="203"/>
  <c r="R21" i="203"/>
  <c r="AO12" i="203"/>
  <c r="B21" i="203"/>
  <c r="K15" i="192"/>
  <c r="D13" i="192"/>
  <c r="D21" i="203" s="1"/>
  <c r="AK19" i="209" l="1"/>
  <c r="AK7" i="10"/>
  <c r="AN7" i="10"/>
  <c r="AN19" i="209"/>
  <c r="AS19" i="209"/>
  <c r="AS7" i="10"/>
  <c r="AR7" i="10"/>
  <c r="AR19" i="209"/>
  <c r="AM7" i="10"/>
  <c r="AM19" i="209"/>
  <c r="AL7" i="10"/>
  <c r="AL19" i="209"/>
  <c r="AT19" i="209"/>
  <c r="AT7" i="10"/>
  <c r="AO7" i="10"/>
  <c r="AO19" i="209"/>
  <c r="AQ13" i="203"/>
  <c r="AQ7" i="10"/>
  <c r="AQ19" i="209"/>
  <c r="AU19" i="209"/>
  <c r="AU7" i="10"/>
  <c r="AT34" i="192"/>
  <c r="AS43" i="192"/>
  <c r="AU13" i="203"/>
  <c r="AM13" i="203"/>
  <c r="AN13" i="203"/>
  <c r="AR13" i="203"/>
  <c r="AS13" i="203"/>
  <c r="AO13" i="203"/>
  <c r="AP13" i="203"/>
  <c r="AK13" i="203"/>
  <c r="AL13" i="203"/>
  <c r="AT13" i="203"/>
  <c r="R27" i="203"/>
  <c r="U21" i="203"/>
  <c r="T21" i="203"/>
  <c r="V21" i="203"/>
  <c r="S21" i="203"/>
  <c r="L21" i="203"/>
  <c r="C21" i="203"/>
  <c r="Q21" i="203"/>
  <c r="P21" i="203"/>
  <c r="M21" i="203"/>
  <c r="O21" i="203"/>
  <c r="W21" i="203"/>
  <c r="N21" i="203"/>
  <c r="L15" i="192"/>
  <c r="L14" i="192"/>
  <c r="AT43" i="192" l="1"/>
  <c r="N27" i="203"/>
  <c r="O28" i="203"/>
  <c r="Q28" i="203"/>
  <c r="P27" i="203"/>
  <c r="W27" i="203"/>
  <c r="W28" i="203"/>
  <c r="V27" i="203"/>
  <c r="T27" i="203"/>
  <c r="U28" i="203"/>
  <c r="M27" i="203"/>
  <c r="N28" i="203"/>
  <c r="Q27" i="203"/>
  <c r="R28" i="203"/>
  <c r="U27" i="203"/>
  <c r="V28" i="203"/>
  <c r="P28" i="203"/>
  <c r="O27" i="203"/>
  <c r="M28" i="203"/>
  <c r="T28" i="203"/>
  <c r="S27" i="203"/>
  <c r="S28" i="203"/>
  <c r="A17" i="126"/>
  <c r="B17" i="126"/>
  <c r="C17" i="126"/>
  <c r="D17" i="126"/>
  <c r="A19" i="126"/>
  <c r="B19" i="126"/>
  <c r="C19" i="126"/>
  <c r="D19" i="126"/>
  <c r="A20" i="126"/>
  <c r="A21" i="126"/>
  <c r="A22" i="126"/>
  <c r="A23" i="126"/>
  <c r="C16" i="126"/>
  <c r="D16" i="126"/>
  <c r="AU34" i="192" l="1"/>
  <c r="AU43" i="192" s="1"/>
  <c r="AV7" i="124"/>
  <c r="AV9" i="124"/>
  <c r="AV8" i="124"/>
  <c r="AV8" i="125"/>
  <c r="AV6" i="125"/>
  <c r="AV9" i="125"/>
  <c r="AV10" i="124" l="1"/>
  <c r="AV6" i="124"/>
  <c r="AV7" i="125"/>
  <c r="AV10" i="125"/>
  <c r="K9" i="126" l="1"/>
  <c r="L9" i="126"/>
  <c r="M22" i="126" l="1"/>
  <c r="N22" i="126"/>
  <c r="O22" i="126"/>
  <c r="K22" i="126"/>
  <c r="K20" i="126"/>
  <c r="K11" i="36"/>
  <c r="K9" i="117"/>
  <c r="Q20" i="126"/>
  <c r="P20" i="126"/>
  <c r="N20" i="126"/>
  <c r="C11" i="36"/>
  <c r="C25" i="36" s="1"/>
  <c r="C9" i="117"/>
  <c r="M20" i="126"/>
  <c r="R20" i="126"/>
  <c r="O20" i="126"/>
  <c r="L20" i="126"/>
  <c r="L22" i="126"/>
  <c r="L10" i="126"/>
  <c r="P22" i="126"/>
  <c r="L11" i="126"/>
  <c r="Q22" i="126"/>
  <c r="K11" i="126"/>
  <c r="R22" i="126"/>
  <c r="K10" i="126"/>
  <c r="C20" i="126"/>
  <c r="D9" i="126"/>
  <c r="D11" i="36" s="1"/>
  <c r="D25" i="36" s="1"/>
  <c r="K18" i="209" l="1"/>
  <c r="C18" i="209"/>
  <c r="D20" i="126"/>
  <c r="L20" i="76" l="1"/>
  <c r="F16" i="10"/>
  <c r="G16" i="10"/>
  <c r="H16" i="10"/>
  <c r="I16" i="10"/>
  <c r="E16" i="10"/>
  <c r="AV6" i="192" l="1"/>
  <c r="AV13" i="192" s="1"/>
  <c r="C25" i="22"/>
  <c r="AV6" i="203" l="1"/>
  <c r="H6" i="22"/>
  <c r="I6" i="22"/>
  <c r="J6" i="22"/>
  <c r="F6" i="22"/>
  <c r="F43" i="22" s="1"/>
  <c r="H15" i="10" s="1"/>
  <c r="E6" i="22"/>
  <c r="E43" i="22" s="1"/>
  <c r="G15" i="10" s="1"/>
  <c r="D6" i="22"/>
  <c r="D43" i="22" s="1"/>
  <c r="F15" i="10" s="1"/>
  <c r="C6" i="22"/>
  <c r="C43" i="22" s="1"/>
  <c r="E15" i="10" s="1"/>
  <c r="G6" i="22"/>
  <c r="G43" i="22" s="1"/>
  <c r="Q15" i="10" l="1"/>
  <c r="H44" i="22"/>
  <c r="I15" i="10"/>
  <c r="J44" i="22"/>
  <c r="K15" i="10"/>
  <c r="I44" i="22"/>
  <c r="J15" i="10"/>
  <c r="K9" i="120"/>
  <c r="D9" i="120"/>
  <c r="C9" i="120"/>
  <c r="AV7" i="145"/>
  <c r="AV11" i="144"/>
  <c r="AV10" i="144"/>
  <c r="AV9" i="144"/>
  <c r="C15" i="144"/>
  <c r="C6" i="130" s="1"/>
  <c r="K15" i="144"/>
  <c r="K18" i="50" s="1"/>
  <c r="C21" i="143"/>
  <c r="C7" i="130" s="1"/>
  <c r="C17" i="130" s="1"/>
  <c r="L6" i="122"/>
  <c r="K6" i="122"/>
  <c r="C6" i="122"/>
  <c r="C9" i="75" s="1"/>
  <c r="AV18" i="134"/>
  <c r="AV17" i="134"/>
  <c r="AV14" i="134"/>
  <c r="AV13" i="134"/>
  <c r="AV10" i="190"/>
  <c r="AV9" i="190"/>
  <c r="AV8" i="190"/>
  <c r="AV7" i="190"/>
  <c r="AV6" i="190"/>
  <c r="AV5" i="190"/>
  <c r="B14" i="190"/>
  <c r="B9" i="120" s="1"/>
  <c r="AV10" i="174"/>
  <c r="AV9" i="174"/>
  <c r="AV8" i="174"/>
  <c r="AV7" i="174"/>
  <c r="AV6" i="174"/>
  <c r="AV14" i="174"/>
  <c r="AV13" i="174"/>
  <c r="AV12" i="174"/>
  <c r="AV11" i="174"/>
  <c r="AV16" i="174"/>
  <c r="AV15" i="174"/>
  <c r="AV7" i="173"/>
  <c r="AV8" i="173"/>
  <c r="AV9" i="173"/>
  <c r="AV10" i="173"/>
  <c r="AV11" i="173"/>
  <c r="AV12" i="173"/>
  <c r="AV13" i="173"/>
  <c r="AV5" i="122"/>
  <c r="AV6" i="122" s="1"/>
  <c r="AV10" i="155"/>
  <c r="AV11" i="155"/>
  <c r="AV12" i="155"/>
  <c r="AV13" i="155"/>
  <c r="AV14" i="155"/>
  <c r="AV8" i="156"/>
  <c r="AV9" i="156"/>
  <c r="AV11" i="121"/>
  <c r="AV10" i="121"/>
  <c r="AV9" i="121"/>
  <c r="AV6" i="121"/>
  <c r="AV6" i="111"/>
  <c r="AV7" i="111"/>
  <c r="AV8" i="111"/>
  <c r="K6" i="179"/>
  <c r="L12" i="111"/>
  <c r="K12" i="112"/>
  <c r="L12" i="112"/>
  <c r="M13" i="112" s="1"/>
  <c r="K6" i="183"/>
  <c r="K6" i="116"/>
  <c r="L6" i="116"/>
  <c r="K10" i="113"/>
  <c r="L10" i="113"/>
  <c r="C10" i="111"/>
  <c r="C6" i="210" s="1"/>
  <c r="C12" i="112"/>
  <c r="B15" i="112"/>
  <c r="B5" i="183" s="1"/>
  <c r="B15" i="210" s="1"/>
  <c r="C7" i="180"/>
  <c r="B10" i="180" s="1"/>
  <c r="B6" i="183" s="1"/>
  <c r="C7" i="179"/>
  <c r="C10" i="113"/>
  <c r="K33" i="133"/>
  <c r="K9" i="50" s="1"/>
  <c r="C33" i="133"/>
  <c r="C5" i="75" s="1"/>
  <c r="C12" i="75" s="1"/>
  <c r="C6" i="229" s="1"/>
  <c r="C20" i="229" s="1"/>
  <c r="L33" i="133"/>
  <c r="M33" i="133"/>
  <c r="K28" i="134"/>
  <c r="L28" i="134"/>
  <c r="K24" i="142"/>
  <c r="K17" i="50" s="1"/>
  <c r="C24" i="142"/>
  <c r="L24" i="142"/>
  <c r="K21" i="143"/>
  <c r="K19" i="50" s="1"/>
  <c r="L21" i="143"/>
  <c r="L15" i="144"/>
  <c r="C15" i="138"/>
  <c r="C5" i="120" s="1"/>
  <c r="K15" i="138"/>
  <c r="L15" i="138"/>
  <c r="K12" i="145"/>
  <c r="C12" i="145"/>
  <c r="L12" i="145"/>
  <c r="M12" i="145"/>
  <c r="K12" i="146"/>
  <c r="L14" i="146" s="1"/>
  <c r="C12" i="146"/>
  <c r="L12" i="146"/>
  <c r="M12" i="146"/>
  <c r="S33" i="133"/>
  <c r="S12" i="145"/>
  <c r="S12" i="146"/>
  <c r="N33" i="133"/>
  <c r="O33" i="133"/>
  <c r="P33" i="133"/>
  <c r="Q33" i="133"/>
  <c r="R33" i="133"/>
  <c r="T33" i="133"/>
  <c r="U33" i="133"/>
  <c r="V33" i="133"/>
  <c r="W33" i="133"/>
  <c r="X33" i="133"/>
  <c r="Y33" i="133"/>
  <c r="AK33" i="133"/>
  <c r="AL33" i="133"/>
  <c r="AM33" i="133"/>
  <c r="AN33" i="133"/>
  <c r="AO33" i="133"/>
  <c r="AP33" i="133"/>
  <c r="AQ33" i="133"/>
  <c r="AR33" i="133"/>
  <c r="AS33" i="133"/>
  <c r="AT33" i="133"/>
  <c r="AU33" i="133"/>
  <c r="N12" i="145"/>
  <c r="O12" i="145"/>
  <c r="P12" i="145"/>
  <c r="Q12" i="145"/>
  <c r="R12" i="145"/>
  <c r="T12" i="145"/>
  <c r="U12" i="145"/>
  <c r="V12" i="145"/>
  <c r="W12" i="145"/>
  <c r="X12" i="145"/>
  <c r="Y12" i="145"/>
  <c r="N12" i="146"/>
  <c r="O12" i="146"/>
  <c r="P12" i="146"/>
  <c r="Q12" i="146"/>
  <c r="R12" i="146"/>
  <c r="T12" i="146"/>
  <c r="T14" i="146" s="1"/>
  <c r="U12" i="146"/>
  <c r="V12" i="146"/>
  <c r="W12" i="146"/>
  <c r="X12" i="146"/>
  <c r="Y12" i="146"/>
  <c r="Z12" i="146"/>
  <c r="AA12" i="146"/>
  <c r="AB12" i="146"/>
  <c r="K35" i="53"/>
  <c r="B36" i="133"/>
  <c r="B5" i="75" s="1"/>
  <c r="B24" i="143"/>
  <c r="B18" i="144"/>
  <c r="B6" i="130" s="1"/>
  <c r="B16" i="130" s="1"/>
  <c r="B18" i="138"/>
  <c r="B5" i="120" s="1"/>
  <c r="B15" i="146"/>
  <c r="L10" i="157"/>
  <c r="Q5" i="184"/>
  <c r="S5" i="184"/>
  <c r="Y7" i="184"/>
  <c r="AN7" i="184"/>
  <c r="C15" i="155"/>
  <c r="C7" i="184" s="1"/>
  <c r="AV9" i="111"/>
  <c r="O7" i="184"/>
  <c r="K15" i="155"/>
  <c r="L15" i="155"/>
  <c r="M7" i="184"/>
  <c r="Q7" i="184"/>
  <c r="R7" i="184"/>
  <c r="S7" i="184"/>
  <c r="T7" i="184"/>
  <c r="V7" i="184"/>
  <c r="X7" i="184"/>
  <c r="AK7" i="184"/>
  <c r="AL7" i="184"/>
  <c r="AM7" i="184"/>
  <c r="AO7" i="184"/>
  <c r="AP7" i="184"/>
  <c r="AQ7" i="184"/>
  <c r="AS7" i="184"/>
  <c r="AT7" i="184"/>
  <c r="AU7" i="184"/>
  <c r="AV6" i="156"/>
  <c r="AV10" i="156"/>
  <c r="K6" i="184"/>
  <c r="L11" i="156"/>
  <c r="M12" i="156" s="1"/>
  <c r="Q6" i="184"/>
  <c r="Q8" i="184" s="1"/>
  <c r="Y6" i="184"/>
  <c r="Y8" i="184" s="1"/>
  <c r="AL6" i="184"/>
  <c r="AL8" i="184" s="1"/>
  <c r="AM6" i="184"/>
  <c r="AM8" i="184" s="1"/>
  <c r="AN6" i="184"/>
  <c r="AN8" i="184" s="1"/>
  <c r="AP6" i="184"/>
  <c r="AP8" i="184" s="1"/>
  <c r="AQ6" i="184"/>
  <c r="AQ8" i="184" s="1"/>
  <c r="AR6" i="184"/>
  <c r="AR8" i="184" s="1"/>
  <c r="AS6" i="184"/>
  <c r="AS8" i="184" s="1"/>
  <c r="AT9" i="184" s="1"/>
  <c r="AT6" i="184"/>
  <c r="AT8" i="184" s="1"/>
  <c r="AU9" i="184" s="1"/>
  <c r="AU6" i="184"/>
  <c r="AU8" i="184" s="1"/>
  <c r="C11" i="156"/>
  <c r="C10" i="157"/>
  <c r="B13" i="157" s="1"/>
  <c r="K10" i="157"/>
  <c r="M5" i="184"/>
  <c r="O5" i="184"/>
  <c r="P5" i="184"/>
  <c r="R5" i="184"/>
  <c r="T5" i="184"/>
  <c r="U5" i="184"/>
  <c r="V5" i="184"/>
  <c r="W5" i="184"/>
  <c r="X5" i="184"/>
  <c r="Y5" i="184"/>
  <c r="AL5" i="184"/>
  <c r="AM5" i="184"/>
  <c r="AN5" i="184"/>
  <c r="AO5" i="184"/>
  <c r="AP5" i="184"/>
  <c r="AR5" i="184"/>
  <c r="AS5" i="184"/>
  <c r="AT5" i="184"/>
  <c r="AU5" i="184"/>
  <c r="AV8" i="157"/>
  <c r="AV9" i="157"/>
  <c r="L20" i="174"/>
  <c r="M21" i="174" s="1"/>
  <c r="AV17" i="174"/>
  <c r="AV18" i="174"/>
  <c r="AV19" i="174"/>
  <c r="K20" i="174"/>
  <c r="C20" i="174"/>
  <c r="K5" i="127"/>
  <c r="AU6" i="114"/>
  <c r="AU7" i="114" s="1"/>
  <c r="AQ6" i="114"/>
  <c r="X6" i="114"/>
  <c r="S6" i="114"/>
  <c r="S7" i="114" s="1"/>
  <c r="M6" i="114"/>
  <c r="M7" i="114" s="1"/>
  <c r="L8" i="182"/>
  <c r="K8" i="182"/>
  <c r="C8" i="182"/>
  <c r="AV7" i="182"/>
  <c r="AV6" i="182"/>
  <c r="AV5" i="182"/>
  <c r="L6" i="181"/>
  <c r="K6" i="181"/>
  <c r="K13" i="210" s="1"/>
  <c r="C6" i="181"/>
  <c r="C5" i="114" s="1"/>
  <c r="AV5" i="181"/>
  <c r="AV6" i="181" s="1"/>
  <c r="AV6" i="180"/>
  <c r="AV5" i="180"/>
  <c r="A17" i="178"/>
  <c r="A15" i="178"/>
  <c r="A18" i="177"/>
  <c r="A17" i="177"/>
  <c r="A16" i="177"/>
  <c r="A14" i="177"/>
  <c r="AV5" i="174"/>
  <c r="AV6" i="173"/>
  <c r="AV5" i="157"/>
  <c r="AV5" i="156"/>
  <c r="N14" i="146"/>
  <c r="N13" i="146"/>
  <c r="M14" i="146"/>
  <c r="O14" i="146"/>
  <c r="V14" i="146"/>
  <c r="Y14" i="146"/>
  <c r="Z14" i="146"/>
  <c r="K14" i="146"/>
  <c r="K13" i="146"/>
  <c r="K17" i="144"/>
  <c r="K29" i="134"/>
  <c r="O35" i="133"/>
  <c r="X35" i="133"/>
  <c r="K12" i="113"/>
  <c r="K11" i="113"/>
  <c r="H32" i="10"/>
  <c r="H31" i="10"/>
  <c r="H30" i="10"/>
  <c r="A16" i="126"/>
  <c r="B16" i="126"/>
  <c r="AV6" i="146"/>
  <c r="AV7" i="146"/>
  <c r="AV8" i="146"/>
  <c r="AV9" i="146"/>
  <c r="AV10" i="146"/>
  <c r="AV11" i="146"/>
  <c r="L13" i="146"/>
  <c r="M13" i="146"/>
  <c r="W13" i="146"/>
  <c r="AV6" i="113"/>
  <c r="AV7" i="113"/>
  <c r="AV8" i="113"/>
  <c r="AV9" i="113"/>
  <c r="AV5" i="146"/>
  <c r="U13" i="145"/>
  <c r="AV5" i="144"/>
  <c r="AV6" i="144"/>
  <c r="AV7" i="144"/>
  <c r="AV8" i="144"/>
  <c r="AV12" i="144"/>
  <c r="AV13" i="144"/>
  <c r="AV14" i="144"/>
  <c r="AV5" i="143"/>
  <c r="AV5" i="142"/>
  <c r="AV6" i="142"/>
  <c r="AV7" i="142"/>
  <c r="AV10" i="142"/>
  <c r="AV11" i="142"/>
  <c r="AV12" i="142"/>
  <c r="AV13" i="142"/>
  <c r="AV14" i="142"/>
  <c r="AV15" i="142"/>
  <c r="AV16" i="142"/>
  <c r="AV17" i="142"/>
  <c r="AV18" i="142"/>
  <c r="AV19" i="142"/>
  <c r="AV20" i="142"/>
  <c r="AV21" i="142"/>
  <c r="AV22" i="142"/>
  <c r="AV23" i="142"/>
  <c r="AV11" i="145"/>
  <c r="AV9" i="145"/>
  <c r="AV10" i="145"/>
  <c r="AV6" i="145"/>
  <c r="AV8" i="145"/>
  <c r="AV11" i="134"/>
  <c r="A15" i="139"/>
  <c r="A14" i="139"/>
  <c r="AV13" i="138"/>
  <c r="AV12" i="138"/>
  <c r="AV14" i="138"/>
  <c r="AV6" i="138"/>
  <c r="AV10" i="138"/>
  <c r="AV11" i="138"/>
  <c r="AV9" i="138"/>
  <c r="AV5" i="145"/>
  <c r="AV5" i="138"/>
  <c r="AV7" i="138"/>
  <c r="AV27" i="134"/>
  <c r="AV26" i="134"/>
  <c r="AV25" i="134"/>
  <c r="AV24" i="134"/>
  <c r="AV23" i="134"/>
  <c r="AV22" i="134"/>
  <c r="AV21" i="134"/>
  <c r="AV20" i="134"/>
  <c r="AV19" i="134"/>
  <c r="AV10" i="134"/>
  <c r="AV9" i="134"/>
  <c r="AV8" i="134"/>
  <c r="AV7" i="134"/>
  <c r="AV6" i="134"/>
  <c r="AV5" i="134"/>
  <c r="L29" i="134"/>
  <c r="AV32" i="133"/>
  <c r="AV31" i="133"/>
  <c r="AV30" i="133"/>
  <c r="AV29" i="133"/>
  <c r="AV28" i="133"/>
  <c r="AV27" i="133"/>
  <c r="AV24" i="133"/>
  <c r="AV23" i="133"/>
  <c r="AV22" i="133"/>
  <c r="AV21" i="133"/>
  <c r="AV20" i="133"/>
  <c r="AV19" i="133"/>
  <c r="AV18" i="133"/>
  <c r="AV17" i="133"/>
  <c r="AV16" i="133"/>
  <c r="AV15" i="133"/>
  <c r="AV14" i="133"/>
  <c r="AV13" i="133"/>
  <c r="AV12" i="133"/>
  <c r="AV11" i="133"/>
  <c r="AV10" i="133"/>
  <c r="AV9" i="133"/>
  <c r="AV8" i="133"/>
  <c r="AV7" i="133"/>
  <c r="AV6" i="133"/>
  <c r="AV5" i="133"/>
  <c r="O34" i="133"/>
  <c r="X34" i="133"/>
  <c r="AS34" i="133"/>
  <c r="AT34" i="133"/>
  <c r="M34" i="133"/>
  <c r="D8" i="10"/>
  <c r="C6" i="127"/>
  <c r="K6" i="127"/>
  <c r="B12" i="126"/>
  <c r="N21" i="126"/>
  <c r="M21" i="126"/>
  <c r="AV8" i="126"/>
  <c r="AV6" i="126"/>
  <c r="AV5" i="126"/>
  <c r="C12" i="125"/>
  <c r="C12" i="124"/>
  <c r="B15" i="124"/>
  <c r="AK19" i="117"/>
  <c r="R30" i="117" s="1"/>
  <c r="V19" i="117"/>
  <c r="N30" i="117" s="1"/>
  <c r="T19" i="117"/>
  <c r="L30" i="117" s="1"/>
  <c r="S19" i="117"/>
  <c r="K30" i="117" s="1"/>
  <c r="R19" i="117"/>
  <c r="N19" i="117"/>
  <c r="M19" i="117"/>
  <c r="L19" i="117"/>
  <c r="K21" i="126"/>
  <c r="O21" i="126"/>
  <c r="L21" i="126"/>
  <c r="P21" i="126"/>
  <c r="O19" i="117"/>
  <c r="W19" i="117"/>
  <c r="O30" i="117" s="1"/>
  <c r="U19" i="117"/>
  <c r="M30" i="117" s="1"/>
  <c r="P19" i="117"/>
  <c r="Q19" i="117"/>
  <c r="Y19" i="117"/>
  <c r="Q30" i="117" s="1"/>
  <c r="X19" i="117"/>
  <c r="P30" i="117" s="1"/>
  <c r="K19" i="117"/>
  <c r="Q21" i="126"/>
  <c r="R21" i="126"/>
  <c r="D9" i="117"/>
  <c r="K12" i="124"/>
  <c r="L12" i="121"/>
  <c r="M13" i="121" s="1"/>
  <c r="K12" i="121"/>
  <c r="B15" i="121"/>
  <c r="AV5" i="121"/>
  <c r="L6" i="119"/>
  <c r="C6" i="119"/>
  <c r="AV5" i="119"/>
  <c r="AV6" i="119" s="1"/>
  <c r="AV5" i="116"/>
  <c r="AV6" i="116" s="1"/>
  <c r="AV11" i="112"/>
  <c r="AV10" i="112"/>
  <c r="AV9" i="112"/>
  <c r="AV8" i="112"/>
  <c r="AV7" i="112"/>
  <c r="AV6" i="112"/>
  <c r="AV5" i="112"/>
  <c r="AV5" i="111"/>
  <c r="K11" i="111"/>
  <c r="K12" i="111"/>
  <c r="F43" i="10"/>
  <c r="E43" i="10"/>
  <c r="G27" i="10"/>
  <c r="G28" i="10"/>
  <c r="AG57" i="22"/>
  <c r="AH57" i="22"/>
  <c r="AI57" i="22"/>
  <c r="AJ57" i="22"/>
  <c r="AK57" i="22"/>
  <c r="AL57" i="22"/>
  <c r="AM57" i="22"/>
  <c r="AN57" i="22"/>
  <c r="AO57" i="22"/>
  <c r="AP57" i="22"/>
  <c r="AQ57" i="22"/>
  <c r="AR57" i="22"/>
  <c r="AS57" i="22"/>
  <c r="AT57" i="22"/>
  <c r="AU57" i="22"/>
  <c r="AV57" i="22"/>
  <c r="AW57" i="22"/>
  <c r="AX57" i="22"/>
  <c r="AY57" i="22"/>
  <c r="AZ57" i="22"/>
  <c r="BA57" i="22"/>
  <c r="BB57" i="22"/>
  <c r="BC57" i="22"/>
  <c r="BD57" i="22"/>
  <c r="BE57" i="22"/>
  <c r="BF57" i="22"/>
  <c r="BG57" i="22"/>
  <c r="BH57" i="22"/>
  <c r="AG58" i="22"/>
  <c r="AH58" i="22"/>
  <c r="AI58" i="22"/>
  <c r="AJ58" i="22"/>
  <c r="AK58" i="22"/>
  <c r="AL58" i="22"/>
  <c r="AM58" i="22"/>
  <c r="AN58" i="22"/>
  <c r="AO58" i="22"/>
  <c r="AP58" i="22"/>
  <c r="AQ58" i="22"/>
  <c r="AR58" i="22"/>
  <c r="AS58" i="22"/>
  <c r="AT58" i="22"/>
  <c r="AU58" i="22"/>
  <c r="AV58" i="22"/>
  <c r="AW58" i="22"/>
  <c r="AX58" i="22"/>
  <c r="AY58" i="22"/>
  <c r="AZ58" i="22"/>
  <c r="BA58" i="22"/>
  <c r="BB58" i="22"/>
  <c r="BC58" i="22"/>
  <c r="BD58" i="22"/>
  <c r="BE58" i="22"/>
  <c r="BF58" i="22"/>
  <c r="BG58" i="22"/>
  <c r="BH58" i="22"/>
  <c r="AF57" i="22"/>
  <c r="AF58" i="22"/>
  <c r="AF50" i="22"/>
  <c r="AG50" i="22"/>
  <c r="AH50" i="22"/>
  <c r="AI50" i="22"/>
  <c r="AJ50" i="22"/>
  <c r="AK50" i="22"/>
  <c r="AL50" i="22"/>
  <c r="AM50" i="22"/>
  <c r="AN50" i="22"/>
  <c r="AO50" i="22"/>
  <c r="AP50" i="22"/>
  <c r="AQ50" i="22"/>
  <c r="AR50" i="22"/>
  <c r="AS50" i="22"/>
  <c r="AT50" i="22"/>
  <c r="AU50" i="22"/>
  <c r="AV50" i="22"/>
  <c r="AW50" i="22"/>
  <c r="AX50" i="22"/>
  <c r="AY50" i="22"/>
  <c r="AZ50" i="22"/>
  <c r="BA50" i="22"/>
  <c r="BB50" i="22"/>
  <c r="BC50" i="22"/>
  <c r="BD50" i="22"/>
  <c r="BE50" i="22"/>
  <c r="BF50" i="22"/>
  <c r="BG50" i="22"/>
  <c r="BH50" i="22"/>
  <c r="AF51" i="22"/>
  <c r="AG51" i="22"/>
  <c r="AH51" i="22"/>
  <c r="AI51" i="22"/>
  <c r="AJ51" i="22"/>
  <c r="AK51" i="22"/>
  <c r="AL51" i="22"/>
  <c r="AM51" i="22"/>
  <c r="AN51" i="22"/>
  <c r="AO51" i="22"/>
  <c r="AP51" i="22"/>
  <c r="AQ51" i="22"/>
  <c r="AR51" i="22"/>
  <c r="AS51" i="22"/>
  <c r="AT51" i="22"/>
  <c r="AU51" i="22"/>
  <c r="AV51" i="22"/>
  <c r="AW51" i="22"/>
  <c r="AX51" i="22"/>
  <c r="AY51" i="22"/>
  <c r="AZ51" i="22"/>
  <c r="BA51" i="22"/>
  <c r="BB51" i="22"/>
  <c r="BC51" i="22"/>
  <c r="BD51" i="22"/>
  <c r="BE51" i="22"/>
  <c r="BF51" i="22"/>
  <c r="BG51" i="22"/>
  <c r="BH51" i="22"/>
  <c r="I43" i="10"/>
  <c r="J43" i="10"/>
  <c r="K43" i="10"/>
  <c r="L43" i="10"/>
  <c r="A65" i="50"/>
  <c r="A66" i="50"/>
  <c r="A67" i="50"/>
  <c r="A68" i="50"/>
  <c r="AV5" i="53"/>
  <c r="A10" i="84"/>
  <c r="A11" i="84"/>
  <c r="A12" i="84"/>
  <c r="A5" i="84"/>
  <c r="A9" i="84"/>
  <c r="A29" i="36"/>
  <c r="A21" i="76"/>
  <c r="A22" i="76"/>
  <c r="A23" i="76"/>
  <c r="A24" i="76"/>
  <c r="F23" i="10"/>
  <c r="F24" i="10"/>
  <c r="F22" i="10"/>
  <c r="E19" i="10"/>
  <c r="E20" i="10"/>
  <c r="E18" i="10"/>
  <c r="E42" i="10" s="1"/>
  <c r="A26" i="36"/>
  <c r="A27" i="36"/>
  <c r="A28" i="36"/>
  <c r="AC50" i="22"/>
  <c r="AD50" i="22"/>
  <c r="AE50" i="22"/>
  <c r="AC51" i="22"/>
  <c r="AD51" i="22"/>
  <c r="AE51" i="22"/>
  <c r="AC58" i="22"/>
  <c r="AD58" i="22"/>
  <c r="AE58" i="22"/>
  <c r="AC57" i="22"/>
  <c r="AD57" i="22"/>
  <c r="AE57" i="22"/>
  <c r="F58" i="22"/>
  <c r="G58" i="22"/>
  <c r="H58" i="22"/>
  <c r="I58" i="22"/>
  <c r="J58" i="22"/>
  <c r="K58" i="22"/>
  <c r="L58" i="22"/>
  <c r="M58" i="22"/>
  <c r="N58" i="22"/>
  <c r="O58" i="22"/>
  <c r="P58" i="22"/>
  <c r="Q58" i="22"/>
  <c r="R58" i="22"/>
  <c r="S58" i="22"/>
  <c r="T58" i="22"/>
  <c r="U58" i="22"/>
  <c r="V58" i="22"/>
  <c r="W58" i="22"/>
  <c r="X58" i="22"/>
  <c r="Y58" i="22"/>
  <c r="Z58" i="22"/>
  <c r="AA58" i="22"/>
  <c r="AB58" i="22"/>
  <c r="E58" i="22"/>
  <c r="AB57" i="22"/>
  <c r="AA57" i="22"/>
  <c r="Z57" i="22"/>
  <c r="Y57" i="22"/>
  <c r="X57" i="22"/>
  <c r="W57" i="22"/>
  <c r="V57" i="22"/>
  <c r="U57" i="22"/>
  <c r="T57" i="22"/>
  <c r="S57" i="22"/>
  <c r="R57" i="22"/>
  <c r="Q57" i="22"/>
  <c r="P57" i="22"/>
  <c r="O57" i="22"/>
  <c r="N57" i="22"/>
  <c r="M57" i="22"/>
  <c r="L57" i="22"/>
  <c r="K57" i="22"/>
  <c r="J57" i="22"/>
  <c r="I57" i="22"/>
  <c r="H57" i="22"/>
  <c r="G57" i="22"/>
  <c r="F57" i="22"/>
  <c r="E57" i="22"/>
  <c r="G43" i="10"/>
  <c r="H43" i="10"/>
  <c r="E51" i="22"/>
  <c r="F51" i="22"/>
  <c r="G51" i="22"/>
  <c r="H51" i="22"/>
  <c r="I51" i="22"/>
  <c r="J51" i="22"/>
  <c r="K51" i="22"/>
  <c r="L51" i="22"/>
  <c r="M51" i="22"/>
  <c r="N51" i="22"/>
  <c r="O51" i="22"/>
  <c r="P51" i="22"/>
  <c r="Q51" i="22"/>
  <c r="R51" i="22"/>
  <c r="S51" i="22"/>
  <c r="T51" i="22"/>
  <c r="U51" i="22"/>
  <c r="V51" i="22"/>
  <c r="W51" i="22"/>
  <c r="X51" i="22"/>
  <c r="Y51" i="22"/>
  <c r="Z51" i="22"/>
  <c r="AA51" i="22"/>
  <c r="AB51" i="22"/>
  <c r="D51" i="22"/>
  <c r="E50" i="22"/>
  <c r="F50" i="22"/>
  <c r="G50" i="22"/>
  <c r="H50" i="22"/>
  <c r="I50" i="22"/>
  <c r="B11" i="39" s="1"/>
  <c r="J50" i="22"/>
  <c r="K50" i="22"/>
  <c r="L50" i="22"/>
  <c r="M50" i="22"/>
  <c r="N50" i="22"/>
  <c r="O50" i="22"/>
  <c r="P50" i="22"/>
  <c r="Q50" i="22"/>
  <c r="R50" i="22"/>
  <c r="S50" i="22"/>
  <c r="T50" i="22"/>
  <c r="U50" i="22"/>
  <c r="V50" i="22"/>
  <c r="W50" i="22"/>
  <c r="X50" i="22"/>
  <c r="Y50" i="22"/>
  <c r="Z50" i="22"/>
  <c r="AA50" i="22"/>
  <c r="AB50" i="22"/>
  <c r="D50" i="22"/>
  <c r="A68" i="53"/>
  <c r="A69" i="53"/>
  <c r="A70" i="53"/>
  <c r="N69" i="53"/>
  <c r="D30" i="22"/>
  <c r="D31" i="22" s="1"/>
  <c r="B6" i="22"/>
  <c r="B43" i="22" s="1"/>
  <c r="F30" i="22"/>
  <c r="F31" i="22" s="1"/>
  <c r="E30" i="22"/>
  <c r="E31" i="22" s="1"/>
  <c r="C30" i="22"/>
  <c r="C31" i="22" s="1"/>
  <c r="G26" i="10"/>
  <c r="E10" i="84"/>
  <c r="C9" i="102"/>
  <c r="W7" i="184"/>
  <c r="AR7" i="184"/>
  <c r="P7" i="184"/>
  <c r="N6" i="184"/>
  <c r="N8" i="184" s="1"/>
  <c r="AO6" i="184"/>
  <c r="AO8" i="184" s="1"/>
  <c r="B5" i="184"/>
  <c r="AK5" i="184"/>
  <c r="K5" i="184"/>
  <c r="AS6" i="114"/>
  <c r="AS7" i="114" s="1"/>
  <c r="P6" i="114"/>
  <c r="P7" i="114" s="1"/>
  <c r="O6" i="114"/>
  <c r="O7" i="114" s="1"/>
  <c r="K8" i="181"/>
  <c r="K7" i="181"/>
  <c r="B9" i="181"/>
  <c r="B5" i="114" s="1"/>
  <c r="C14" i="209"/>
  <c r="R26" i="50" l="1"/>
  <c r="R8" i="120"/>
  <c r="Q26" i="50"/>
  <c r="J25" i="71" s="1"/>
  <c r="Q8" i="120"/>
  <c r="P26" i="50"/>
  <c r="P8" i="120"/>
  <c r="S26" i="50"/>
  <c r="S8" i="120"/>
  <c r="AB26" i="50"/>
  <c r="L60" i="50" s="1"/>
  <c r="AC13" i="146"/>
  <c r="AB8" i="120"/>
  <c r="Q22" i="120" s="1"/>
  <c r="O26" i="50"/>
  <c r="O8" i="120"/>
  <c r="AA26" i="50"/>
  <c r="K60" i="50" s="1"/>
  <c r="AA8" i="120"/>
  <c r="P22" i="120" s="1"/>
  <c r="N26" i="50"/>
  <c r="H25" i="71" s="1"/>
  <c r="N8" i="120"/>
  <c r="Z26" i="50"/>
  <c r="Z8" i="120"/>
  <c r="O22" i="120" s="1"/>
  <c r="M26" i="50"/>
  <c r="G25" i="71" s="1"/>
  <c r="M8" i="120"/>
  <c r="Y26" i="50"/>
  <c r="Y8" i="120"/>
  <c r="N22" i="120" s="1"/>
  <c r="L26" i="50"/>
  <c r="F25" i="71" s="1"/>
  <c r="L8" i="120"/>
  <c r="X26" i="50"/>
  <c r="X8" i="120"/>
  <c r="M22" i="120" s="1"/>
  <c r="C8" i="120"/>
  <c r="C26" i="50"/>
  <c r="W26" i="50"/>
  <c r="W8" i="120"/>
  <c r="L22" i="120" s="1"/>
  <c r="K26" i="50"/>
  <c r="AO14" i="146"/>
  <c r="AP14" i="146"/>
  <c r="AQ14" i="146"/>
  <c r="AR14" i="146"/>
  <c r="AC14" i="146"/>
  <c r="AS14" i="146"/>
  <c r="AG14" i="146"/>
  <c r="AE14" i="146"/>
  <c r="AT14" i="146"/>
  <c r="AN14" i="146"/>
  <c r="AH14" i="146"/>
  <c r="AL14" i="146"/>
  <c r="AK14" i="146"/>
  <c r="AM14" i="146"/>
  <c r="AU14" i="146"/>
  <c r="AD14" i="146"/>
  <c r="AI14" i="146"/>
  <c r="AF14" i="146"/>
  <c r="AJ14" i="146"/>
  <c r="T26" i="50"/>
  <c r="T8" i="120"/>
  <c r="B8" i="120"/>
  <c r="B22" i="120" s="1"/>
  <c r="B26" i="50"/>
  <c r="V26" i="50"/>
  <c r="V8" i="120"/>
  <c r="V12" i="120" s="1"/>
  <c r="U13" i="146"/>
  <c r="W14" i="146"/>
  <c r="U26" i="50"/>
  <c r="U8" i="120"/>
  <c r="P25" i="50"/>
  <c r="P7" i="120"/>
  <c r="C7" i="120"/>
  <c r="C20" i="120" s="1"/>
  <c r="C25" i="50"/>
  <c r="K25" i="50"/>
  <c r="AN14" i="145"/>
  <c r="AM14" i="145"/>
  <c r="AA14" i="145"/>
  <c r="AH14" i="145"/>
  <c r="AG14" i="145"/>
  <c r="AF14" i="145"/>
  <c r="AE14" i="145"/>
  <c r="AT14" i="145"/>
  <c r="AD14" i="145"/>
  <c r="AO14" i="145"/>
  <c r="AS14" i="145"/>
  <c r="AC14" i="145"/>
  <c r="AR14" i="145"/>
  <c r="AB14" i="145"/>
  <c r="AQ14" i="145"/>
  <c r="AP14" i="145"/>
  <c r="Z14" i="145"/>
  <c r="AI14" i="145"/>
  <c r="AU14" i="145"/>
  <c r="AL14" i="145"/>
  <c r="AJ14" i="145"/>
  <c r="AK14" i="145"/>
  <c r="N25" i="50"/>
  <c r="H24" i="71" s="1"/>
  <c r="N7" i="120"/>
  <c r="S25" i="50"/>
  <c r="S7" i="120"/>
  <c r="Y25" i="50"/>
  <c r="Z13" i="145"/>
  <c r="Y7" i="120"/>
  <c r="N20" i="120" s="1"/>
  <c r="X25" i="50"/>
  <c r="X7" i="120"/>
  <c r="M20" i="120" s="1"/>
  <c r="W25" i="50"/>
  <c r="W7" i="120"/>
  <c r="L20" i="120" s="1"/>
  <c r="V25" i="50"/>
  <c r="V7" i="120"/>
  <c r="U25" i="50"/>
  <c r="U7" i="120"/>
  <c r="M25" i="50"/>
  <c r="G24" i="71" s="1"/>
  <c r="M7" i="120"/>
  <c r="R25" i="50"/>
  <c r="R7" i="120"/>
  <c r="R12" i="120" s="1"/>
  <c r="Q25" i="50"/>
  <c r="J24" i="71" s="1"/>
  <c r="Q7" i="120"/>
  <c r="Q12" i="120" s="1"/>
  <c r="O25" i="50"/>
  <c r="O7" i="120"/>
  <c r="T25" i="50"/>
  <c r="T7" i="120"/>
  <c r="L25" i="50"/>
  <c r="F24" i="71" s="1"/>
  <c r="L7" i="120"/>
  <c r="M8" i="36"/>
  <c r="M12" i="36" s="1"/>
  <c r="M15" i="209"/>
  <c r="S15" i="209"/>
  <c r="S8" i="36"/>
  <c r="S12" i="36" s="1"/>
  <c r="M15" i="114"/>
  <c r="X7" i="114"/>
  <c r="U15" i="114"/>
  <c r="AQ7" i="114"/>
  <c r="O15" i="209"/>
  <c r="O8" i="36"/>
  <c r="O12" i="36" s="1"/>
  <c r="P13" i="36" s="1"/>
  <c r="AU8" i="36"/>
  <c r="AU15" i="209"/>
  <c r="AU21" i="209" s="1"/>
  <c r="P8" i="114"/>
  <c r="P15" i="209"/>
  <c r="P8" i="36"/>
  <c r="P12" i="36" s="1"/>
  <c r="AS8" i="36"/>
  <c r="AS15" i="209"/>
  <c r="AS21" i="209" s="1"/>
  <c r="C5" i="130"/>
  <c r="C15" i="130" s="1"/>
  <c r="C17" i="50"/>
  <c r="L23" i="143"/>
  <c r="M22" i="143"/>
  <c r="L7" i="130"/>
  <c r="L19" i="50"/>
  <c r="F19" i="71" s="1"/>
  <c r="E19" i="71"/>
  <c r="AV19" i="50"/>
  <c r="L19" i="71" s="1"/>
  <c r="M16" i="144"/>
  <c r="L6" i="130"/>
  <c r="L7" i="102" s="1"/>
  <c r="L18" i="50"/>
  <c r="F18" i="71" s="1"/>
  <c r="E18" i="71"/>
  <c r="M25" i="142"/>
  <c r="L5" i="130"/>
  <c r="L17" i="50"/>
  <c r="F17" i="71" s="1"/>
  <c r="E17" i="71"/>
  <c r="AN9" i="50"/>
  <c r="X43" i="50" s="1"/>
  <c r="AN5" i="75"/>
  <c r="AM9" i="50"/>
  <c r="W43" i="50" s="1"/>
  <c r="AM5" i="75"/>
  <c r="O9" i="50"/>
  <c r="O5" i="75"/>
  <c r="O12" i="75" s="1"/>
  <c r="M35" i="133"/>
  <c r="M5" i="75"/>
  <c r="M9" i="50"/>
  <c r="G9" i="71" s="1"/>
  <c r="AL9" i="50"/>
  <c r="V43" i="50" s="1"/>
  <c r="AL5" i="75"/>
  <c r="Z34" i="133"/>
  <c r="N5" i="75"/>
  <c r="N12" i="75" s="1"/>
  <c r="N9" i="50"/>
  <c r="H9" i="71" s="1"/>
  <c r="L35" i="133"/>
  <c r="L5" i="75"/>
  <c r="L9" i="50"/>
  <c r="F9" i="71" s="1"/>
  <c r="AK5" i="75"/>
  <c r="AK9" i="50"/>
  <c r="U43" i="50" s="1"/>
  <c r="Y5" i="75"/>
  <c r="Y12" i="75" s="1"/>
  <c r="Y9" i="50"/>
  <c r="E9" i="71"/>
  <c r="AU5" i="75"/>
  <c r="AU12" i="75" s="1"/>
  <c r="AU6" i="229" s="1"/>
  <c r="AU12" i="229" s="1"/>
  <c r="AU9" i="50"/>
  <c r="X5" i="75"/>
  <c r="X12" i="75" s="1"/>
  <c r="X9" i="50"/>
  <c r="S5" i="75"/>
  <c r="S12" i="75" s="1"/>
  <c r="S9" i="50"/>
  <c r="AT5" i="75"/>
  <c r="AT12" i="75" s="1"/>
  <c r="AT9" i="50"/>
  <c r="W5" i="75"/>
  <c r="W9" i="50"/>
  <c r="P9" i="50"/>
  <c r="P5" i="75"/>
  <c r="P12" i="75" s="1"/>
  <c r="P6" i="229" s="1"/>
  <c r="AS9" i="50"/>
  <c r="AS5" i="75"/>
  <c r="AS12" i="75" s="1"/>
  <c r="V5" i="75"/>
  <c r="V12" i="75" s="1"/>
  <c r="V9" i="50"/>
  <c r="K34" i="133"/>
  <c r="AR5" i="75"/>
  <c r="AR12" i="75" s="1"/>
  <c r="AR9" i="50"/>
  <c r="U5" i="75"/>
  <c r="U12" i="75" s="1"/>
  <c r="U9" i="50"/>
  <c r="K35" i="133"/>
  <c r="AQ5" i="75"/>
  <c r="AQ12" i="75" s="1"/>
  <c r="AQ9" i="50"/>
  <c r="T9" i="50"/>
  <c r="T5" i="75"/>
  <c r="T12" i="75" s="1"/>
  <c r="AT35" i="133"/>
  <c r="AP9" i="50"/>
  <c r="Z43" i="50" s="1"/>
  <c r="AP5" i="75"/>
  <c r="R9" i="50"/>
  <c r="R5" i="75"/>
  <c r="R12" i="75" s="1"/>
  <c r="AK35" i="133"/>
  <c r="AO9" i="50"/>
  <c r="Y43" i="50" s="1"/>
  <c r="AO5" i="75"/>
  <c r="Q9" i="50"/>
  <c r="J9" i="71" s="1"/>
  <c r="Q5" i="75"/>
  <c r="Q12" i="75" s="1"/>
  <c r="D13" i="210"/>
  <c r="L13" i="210"/>
  <c r="AR8" i="181"/>
  <c r="AF8" i="181"/>
  <c r="AM8" i="181"/>
  <c r="AA8" i="181"/>
  <c r="N8" i="181"/>
  <c r="O8" i="181"/>
  <c r="T8" i="181"/>
  <c r="Z8" i="181"/>
  <c r="W8" i="181"/>
  <c r="AL8" i="181"/>
  <c r="AO8" i="181"/>
  <c r="AU8" i="181"/>
  <c r="AI8" i="181"/>
  <c r="S8" i="181"/>
  <c r="AP8" i="181"/>
  <c r="AK8" i="181"/>
  <c r="AT8" i="181"/>
  <c r="AE8" i="181"/>
  <c r="AC8" i="181"/>
  <c r="AN8" i="181"/>
  <c r="AD8" i="181"/>
  <c r="V8" i="181"/>
  <c r="AS8" i="181"/>
  <c r="AG8" i="181"/>
  <c r="X8" i="181"/>
  <c r="R8" i="181"/>
  <c r="M8" i="181"/>
  <c r="Q8" i="181"/>
  <c r="AH8" i="181"/>
  <c r="U8" i="181"/>
  <c r="AQ8" i="181"/>
  <c r="AJ8" i="181"/>
  <c r="P8" i="181"/>
  <c r="AB8" i="181"/>
  <c r="Y8" i="181"/>
  <c r="D6" i="210"/>
  <c r="L11" i="113"/>
  <c r="L12" i="113"/>
  <c r="K5" i="179"/>
  <c r="K5" i="210"/>
  <c r="E5" i="76" s="1"/>
  <c r="AV10" i="113"/>
  <c r="B13" i="113"/>
  <c r="B5" i="179" s="1"/>
  <c r="C5" i="210"/>
  <c r="K7" i="179"/>
  <c r="K14" i="209"/>
  <c r="AV7" i="180"/>
  <c r="V14" i="112"/>
  <c r="AH14" i="112"/>
  <c r="AT14" i="112"/>
  <c r="U14" i="112"/>
  <c r="AG14" i="112"/>
  <c r="AS14" i="112"/>
  <c r="AI14" i="112"/>
  <c r="AO14" i="112"/>
  <c r="AB14" i="112"/>
  <c r="AR14" i="112"/>
  <c r="T14" i="112"/>
  <c r="AU14" i="112"/>
  <c r="AF14" i="112"/>
  <c r="N14" i="112"/>
  <c r="Q14" i="112"/>
  <c r="AK14" i="112"/>
  <c r="AN14" i="112"/>
  <c r="M14" i="112"/>
  <c r="P14" i="112"/>
  <c r="AL14" i="112"/>
  <c r="AQ14" i="112"/>
  <c r="AD14" i="112"/>
  <c r="R14" i="112"/>
  <c r="X14" i="112"/>
  <c r="O14" i="112"/>
  <c r="AJ14" i="112"/>
  <c r="AA14" i="112"/>
  <c r="Z14" i="112"/>
  <c r="S14" i="112"/>
  <c r="W14" i="112"/>
  <c r="AE14" i="112"/>
  <c r="AC14" i="112"/>
  <c r="Y14" i="112"/>
  <c r="AP14" i="112"/>
  <c r="AM14" i="112"/>
  <c r="AV12" i="112"/>
  <c r="R22" i="174"/>
  <c r="AP22" i="174"/>
  <c r="AR22" i="174"/>
  <c r="W22" i="174"/>
  <c r="S22" i="174"/>
  <c r="AQ22" i="174"/>
  <c r="T22" i="174"/>
  <c r="AU22" i="174"/>
  <c r="X22" i="174"/>
  <c r="AD22" i="174"/>
  <c r="AI22" i="174"/>
  <c r="AE22" i="174"/>
  <c r="Y22" i="174"/>
  <c r="AF22" i="174"/>
  <c r="AJ22" i="174"/>
  <c r="M22" i="174"/>
  <c r="AK22" i="174"/>
  <c r="O22" i="174"/>
  <c r="AT22" i="174"/>
  <c r="AH22" i="174"/>
  <c r="AG22" i="174"/>
  <c r="V22" i="174"/>
  <c r="AO22" i="174"/>
  <c r="AL22" i="174"/>
  <c r="N22" i="174"/>
  <c r="P22" i="174"/>
  <c r="AM22" i="174"/>
  <c r="AB22" i="174"/>
  <c r="AS22" i="174"/>
  <c r="U22" i="174"/>
  <c r="AC22" i="174"/>
  <c r="Q22" i="174"/>
  <c r="AN22" i="174"/>
  <c r="AA22" i="174"/>
  <c r="Z22" i="174"/>
  <c r="K30" i="134"/>
  <c r="AL34" i="133"/>
  <c r="N35" i="133"/>
  <c r="W35" i="133"/>
  <c r="AJ35" i="133"/>
  <c r="AC35" i="133"/>
  <c r="AH35" i="133"/>
  <c r="AB35" i="133"/>
  <c r="AI35" i="133"/>
  <c r="AG35" i="133"/>
  <c r="AA35" i="133"/>
  <c r="Z35" i="133"/>
  <c r="AF35" i="133"/>
  <c r="AE35" i="133"/>
  <c r="AD35" i="133"/>
  <c r="W34" i="133"/>
  <c r="K5" i="75"/>
  <c r="AV14" i="173"/>
  <c r="M7" i="122"/>
  <c r="W8" i="122"/>
  <c r="AN8" i="122"/>
  <c r="Y8" i="122"/>
  <c r="AO8" i="122"/>
  <c r="AU8" i="122"/>
  <c r="M8" i="122"/>
  <c r="AG8" i="122"/>
  <c r="AH8" i="122"/>
  <c r="AK8" i="122"/>
  <c r="AL8" i="122"/>
  <c r="V8" i="122"/>
  <c r="Z8" i="122"/>
  <c r="AS8" i="122"/>
  <c r="AA8" i="122"/>
  <c r="AT8" i="122"/>
  <c r="AB8" i="122"/>
  <c r="AC8" i="122"/>
  <c r="N8" i="122"/>
  <c r="AI8" i="122"/>
  <c r="U8" i="122"/>
  <c r="AM8" i="122"/>
  <c r="O8" i="122"/>
  <c r="P8" i="122"/>
  <c r="Q8" i="122"/>
  <c r="X8" i="122"/>
  <c r="AF8" i="122"/>
  <c r="AQ8" i="122"/>
  <c r="S8" i="122"/>
  <c r="R8" i="122"/>
  <c r="AJ8" i="122"/>
  <c r="AR8" i="122"/>
  <c r="T8" i="122"/>
  <c r="AE8" i="122"/>
  <c r="AP8" i="122"/>
  <c r="AD8" i="122"/>
  <c r="L16" i="10"/>
  <c r="AO9" i="184"/>
  <c r="AQ9" i="184"/>
  <c r="AM9" i="184"/>
  <c r="AN9" i="184"/>
  <c r="Z9" i="184"/>
  <c r="AP9" i="184"/>
  <c r="AS9" i="184"/>
  <c r="AR9" i="184"/>
  <c r="K16" i="10"/>
  <c r="B10" i="39"/>
  <c r="H25" i="22"/>
  <c r="J16" i="10"/>
  <c r="P15" i="10"/>
  <c r="Q16" i="10"/>
  <c r="L44" i="22"/>
  <c r="M15" i="10"/>
  <c r="O15" i="10"/>
  <c r="N44" i="22"/>
  <c r="N15" i="10"/>
  <c r="M44" i="22"/>
  <c r="K44" i="22"/>
  <c r="L15" i="10"/>
  <c r="L6" i="184"/>
  <c r="P6" i="184"/>
  <c r="P8" i="184" s="1"/>
  <c r="M6" i="184"/>
  <c r="M8" i="184" s="1"/>
  <c r="L7" i="184"/>
  <c r="M16" i="155"/>
  <c r="M17" i="155"/>
  <c r="AQ17" i="155"/>
  <c r="T17" i="155"/>
  <c r="U17" i="155"/>
  <c r="AE17" i="155"/>
  <c r="N17" i="155"/>
  <c r="AR17" i="155"/>
  <c r="Y17" i="155"/>
  <c r="Z17" i="155"/>
  <c r="S17" i="155"/>
  <c r="AS17" i="155"/>
  <c r="AF17" i="155"/>
  <c r="AG17" i="155"/>
  <c r="AL17" i="155"/>
  <c r="AK17" i="155"/>
  <c r="AU17" i="155"/>
  <c r="AD17" i="155"/>
  <c r="AH17" i="155"/>
  <c r="W17" i="155"/>
  <c r="AI17" i="155"/>
  <c r="AT17" i="155"/>
  <c r="Q17" i="155"/>
  <c r="P17" i="155"/>
  <c r="AM17" i="155"/>
  <c r="R17" i="155"/>
  <c r="AJ17" i="155"/>
  <c r="AB17" i="155"/>
  <c r="V17" i="155"/>
  <c r="AP17" i="155"/>
  <c r="AA17" i="155"/>
  <c r="X17" i="155"/>
  <c r="AO17" i="155"/>
  <c r="AC17" i="155"/>
  <c r="O17" i="155"/>
  <c r="AN17" i="155"/>
  <c r="N7" i="184"/>
  <c r="L5" i="184"/>
  <c r="M11" i="157"/>
  <c r="AB12" i="157"/>
  <c r="M12" i="157"/>
  <c r="AK12" i="157"/>
  <c r="AC12" i="157"/>
  <c r="AI12" i="157"/>
  <c r="P12" i="157"/>
  <c r="AL12" i="157"/>
  <c r="AG12" i="157"/>
  <c r="AH12" i="157"/>
  <c r="N12" i="157"/>
  <c r="Q12" i="157"/>
  <c r="U12" i="157"/>
  <c r="AN12" i="157"/>
  <c r="V12" i="157"/>
  <c r="AO12" i="157"/>
  <c r="Y12" i="157"/>
  <c r="AU12" i="157"/>
  <c r="W12" i="157"/>
  <c r="AS12" i="157"/>
  <c r="AT12" i="157"/>
  <c r="Z12" i="157"/>
  <c r="AE12" i="157"/>
  <c r="AJ12" i="157"/>
  <c r="R12" i="157"/>
  <c r="AR12" i="157"/>
  <c r="AP12" i="157"/>
  <c r="X12" i="157"/>
  <c r="S12" i="157"/>
  <c r="AQ12" i="157"/>
  <c r="AF12" i="157"/>
  <c r="AM12" i="157"/>
  <c r="O12" i="157"/>
  <c r="AD12" i="157"/>
  <c r="T12" i="157"/>
  <c r="AA12" i="157"/>
  <c r="N5" i="184"/>
  <c r="L11" i="157"/>
  <c r="V23" i="143"/>
  <c r="AC23" i="143"/>
  <c r="AD23" i="143"/>
  <c r="AG23" i="143"/>
  <c r="AH23" i="143"/>
  <c r="AO23" i="143"/>
  <c r="AP23" i="143"/>
  <c r="AF23" i="143"/>
  <c r="Q23" i="143"/>
  <c r="AR23" i="143"/>
  <c r="AS23" i="143"/>
  <c r="R23" i="143"/>
  <c r="U23" i="143"/>
  <c r="T23" i="143"/>
  <c r="AT23" i="143"/>
  <c r="Z23" i="143"/>
  <c r="AL23" i="143"/>
  <c r="AJ23" i="143"/>
  <c r="AM23" i="143"/>
  <c r="X23" i="143"/>
  <c r="AB23" i="143"/>
  <c r="AK23" i="143"/>
  <c r="Y23" i="143"/>
  <c r="M23" i="143"/>
  <c r="S23" i="143"/>
  <c r="N23" i="143"/>
  <c r="O23" i="143"/>
  <c r="AI23" i="143"/>
  <c r="W23" i="143"/>
  <c r="AQ23" i="143"/>
  <c r="AU23" i="143"/>
  <c r="P23" i="143"/>
  <c r="AN23" i="143"/>
  <c r="AA23" i="143"/>
  <c r="AE23" i="143"/>
  <c r="K23" i="143"/>
  <c r="AU26" i="142"/>
  <c r="AT26" i="142"/>
  <c r="U26" i="142"/>
  <c r="AG26" i="142"/>
  <c r="AH26" i="142"/>
  <c r="V26" i="142"/>
  <c r="W26" i="142"/>
  <c r="AI26" i="142"/>
  <c r="AS26" i="142"/>
  <c r="O26" i="142"/>
  <c r="T26" i="142"/>
  <c r="M26" i="142"/>
  <c r="AE26" i="142"/>
  <c r="S26" i="142"/>
  <c r="AA26" i="142"/>
  <c r="AP26" i="142"/>
  <c r="AK26" i="142"/>
  <c r="AQ26" i="142"/>
  <c r="AD26" i="142"/>
  <c r="AJ26" i="142"/>
  <c r="AO26" i="142"/>
  <c r="R26" i="142"/>
  <c r="AN26" i="142"/>
  <c r="P26" i="142"/>
  <c r="Z26" i="142"/>
  <c r="X26" i="142"/>
  <c r="AC26" i="142"/>
  <c r="Y26" i="142"/>
  <c r="AB26" i="142"/>
  <c r="Q26" i="142"/>
  <c r="AF26" i="142"/>
  <c r="AM26" i="142"/>
  <c r="AL26" i="142"/>
  <c r="N26" i="142"/>
  <c r="AR26" i="142"/>
  <c r="K25" i="142"/>
  <c r="K26" i="142"/>
  <c r="AK17" i="144"/>
  <c r="AB17" i="144"/>
  <c r="AL17" i="144"/>
  <c r="AM17" i="144"/>
  <c r="AN17" i="144"/>
  <c r="M17" i="144"/>
  <c r="AA17" i="144"/>
  <c r="N17" i="144"/>
  <c r="O17" i="144"/>
  <c r="P17" i="144"/>
  <c r="Y17" i="144"/>
  <c r="Z17" i="144"/>
  <c r="W17" i="144"/>
  <c r="AQ17" i="144"/>
  <c r="X17" i="144"/>
  <c r="AP17" i="144"/>
  <c r="AS17" i="144"/>
  <c r="AG17" i="144"/>
  <c r="U17" i="144"/>
  <c r="AR17" i="144"/>
  <c r="AU17" i="144"/>
  <c r="AE17" i="144"/>
  <c r="V17" i="144"/>
  <c r="AD17" i="144"/>
  <c r="AC17" i="144"/>
  <c r="AO17" i="144"/>
  <c r="AT17" i="144"/>
  <c r="S17" i="144"/>
  <c r="AH17" i="144"/>
  <c r="R17" i="144"/>
  <c r="Q17" i="144"/>
  <c r="AI17" i="144"/>
  <c r="T17" i="144"/>
  <c r="AF17" i="144"/>
  <c r="AJ17" i="144"/>
  <c r="K16" i="144"/>
  <c r="Z10" i="102"/>
  <c r="Z11" i="102" s="1"/>
  <c r="Z31" i="50" s="1"/>
  <c r="AJ10" i="102"/>
  <c r="AJ11" i="102" s="1"/>
  <c r="AJ31" i="50" s="1"/>
  <c r="T65" i="50" s="1"/>
  <c r="C16" i="130"/>
  <c r="C7" i="102"/>
  <c r="AJ12" i="120"/>
  <c r="N12" i="120"/>
  <c r="O13" i="146"/>
  <c r="AB14" i="146"/>
  <c r="M12" i="120"/>
  <c r="K8" i="120"/>
  <c r="U14" i="145"/>
  <c r="O12" i="120"/>
  <c r="S12" i="120"/>
  <c r="U12" i="120"/>
  <c r="T12" i="120"/>
  <c r="P12" i="120"/>
  <c r="AI12" i="120"/>
  <c r="T14" i="145"/>
  <c r="Z12" i="120"/>
  <c r="K7" i="120"/>
  <c r="Q14" i="145"/>
  <c r="AA12" i="120"/>
  <c r="O14" i="145"/>
  <c r="M14" i="145"/>
  <c r="W12" i="120"/>
  <c r="L14" i="145"/>
  <c r="AF12" i="120"/>
  <c r="K13" i="145"/>
  <c r="AE12" i="120"/>
  <c r="K14" i="145"/>
  <c r="AD12" i="120"/>
  <c r="AC12" i="120"/>
  <c r="L13" i="145"/>
  <c r="L16" i="138"/>
  <c r="L17" i="138"/>
  <c r="K17" i="138"/>
  <c r="M16" i="138"/>
  <c r="N17" i="138"/>
  <c r="P17" i="138"/>
  <c r="X17" i="138"/>
  <c r="AB17" i="138"/>
  <c r="M17" i="138"/>
  <c r="V17" i="138"/>
  <c r="Y17" i="138"/>
  <c r="Z17" i="138"/>
  <c r="AA17" i="138"/>
  <c r="W17" i="138"/>
  <c r="U17" i="138"/>
  <c r="T17" i="138"/>
  <c r="R17" i="138"/>
  <c r="Q17" i="138"/>
  <c r="O17" i="138"/>
  <c r="S17" i="138"/>
  <c r="AH12" i="120"/>
  <c r="AG12" i="120"/>
  <c r="K16" i="138"/>
  <c r="AB14" i="121"/>
  <c r="L28" i="121" s="1"/>
  <c r="AI14" i="121"/>
  <c r="S28" i="121" s="1"/>
  <c r="AK14" i="121"/>
  <c r="U28" i="121" s="1"/>
  <c r="AM14" i="121"/>
  <c r="W28" i="121" s="1"/>
  <c r="O14" i="121"/>
  <c r="M14" i="121"/>
  <c r="AN14" i="121"/>
  <c r="X28" i="121" s="1"/>
  <c r="P14" i="121"/>
  <c r="Y14" i="121"/>
  <c r="AL14" i="121"/>
  <c r="V28" i="121" s="1"/>
  <c r="N14" i="121"/>
  <c r="Z14" i="121"/>
  <c r="AA14" i="121"/>
  <c r="K28" i="121" s="1"/>
  <c r="T14" i="121"/>
  <c r="AF14" i="121"/>
  <c r="P28" i="121" s="1"/>
  <c r="AT14" i="121"/>
  <c r="U14" i="121"/>
  <c r="S14" i="121"/>
  <c r="AE14" i="121"/>
  <c r="O28" i="121" s="1"/>
  <c r="AJ14" i="121"/>
  <c r="T28" i="121" s="1"/>
  <c r="Q14" i="121"/>
  <c r="AD14" i="121"/>
  <c r="N28" i="121" s="1"/>
  <c r="R14" i="121"/>
  <c r="V14" i="121"/>
  <c r="AO14" i="121"/>
  <c r="Y28" i="121" s="1"/>
  <c r="AQ14" i="121"/>
  <c r="AR14" i="121"/>
  <c r="AC14" i="121"/>
  <c r="M28" i="121" s="1"/>
  <c r="AS14" i="121"/>
  <c r="AG14" i="121"/>
  <c r="Q28" i="121" s="1"/>
  <c r="AP14" i="121"/>
  <c r="Z28" i="121" s="1"/>
  <c r="AH14" i="121"/>
  <c r="R28" i="121" s="1"/>
  <c r="AU14" i="121"/>
  <c r="W14" i="121"/>
  <c r="X14" i="121"/>
  <c r="Y37" i="53"/>
  <c r="Z37" i="53"/>
  <c r="AA37" i="53"/>
  <c r="AC37" i="53"/>
  <c r="AK37" i="53"/>
  <c r="Q37" i="53"/>
  <c r="W37" i="53"/>
  <c r="M37" i="53"/>
  <c r="AM37" i="53"/>
  <c r="AD37" i="53"/>
  <c r="N37" i="53"/>
  <c r="AT37" i="53"/>
  <c r="O37" i="53"/>
  <c r="R37" i="53"/>
  <c r="S37" i="53"/>
  <c r="AE37" i="53"/>
  <c r="AJ37" i="53"/>
  <c r="AH37" i="53"/>
  <c r="AP37" i="53"/>
  <c r="AN37" i="53"/>
  <c r="X37" i="53"/>
  <c r="M70" i="53" s="1"/>
  <c r="AI37" i="53"/>
  <c r="AS37" i="53"/>
  <c r="AO37" i="53"/>
  <c r="S70" i="53" s="1"/>
  <c r="AL37" i="53"/>
  <c r="AQ37" i="53"/>
  <c r="AB37" i="53"/>
  <c r="P37" i="53"/>
  <c r="AF37" i="53"/>
  <c r="U37" i="53"/>
  <c r="T37" i="53"/>
  <c r="AG37" i="53"/>
  <c r="AU37" i="53"/>
  <c r="AR37" i="53"/>
  <c r="V37" i="53"/>
  <c r="D35" i="53"/>
  <c r="K8" i="10"/>
  <c r="L5" i="127"/>
  <c r="K20" i="209"/>
  <c r="C8" i="10"/>
  <c r="C20" i="209"/>
  <c r="B21" i="120"/>
  <c r="D21" i="120"/>
  <c r="C22" i="120"/>
  <c r="K21" i="120"/>
  <c r="C21" i="120"/>
  <c r="P14" i="146"/>
  <c r="S14" i="146"/>
  <c r="AA14" i="146"/>
  <c r="AB13" i="146"/>
  <c r="P13" i="146"/>
  <c r="Q14" i="146"/>
  <c r="V13" i="146"/>
  <c r="T13" i="146"/>
  <c r="Q13" i="146"/>
  <c r="O13" i="145"/>
  <c r="N14" i="145"/>
  <c r="B15" i="145"/>
  <c r="K19" i="120"/>
  <c r="D18" i="209"/>
  <c r="B15" i="125"/>
  <c r="AL19" i="117"/>
  <c r="AO19" i="117"/>
  <c r="C14" i="114"/>
  <c r="B14" i="114"/>
  <c r="B13" i="210"/>
  <c r="B13" i="76" s="1"/>
  <c r="B15" i="184"/>
  <c r="B17" i="210"/>
  <c r="C17" i="184"/>
  <c r="B15" i="183"/>
  <c r="B16" i="210"/>
  <c r="B7" i="130"/>
  <c r="B17" i="130" s="1"/>
  <c r="K8" i="122"/>
  <c r="K7" i="122"/>
  <c r="K9" i="75"/>
  <c r="Q68" i="53"/>
  <c r="P68" i="53"/>
  <c r="O68" i="53"/>
  <c r="H5" i="71"/>
  <c r="N68" i="53"/>
  <c r="G5" i="71"/>
  <c r="M68" i="53"/>
  <c r="E5" i="71"/>
  <c r="K5" i="177"/>
  <c r="L68" i="53"/>
  <c r="K68" i="53"/>
  <c r="U68" i="53"/>
  <c r="T69" i="53"/>
  <c r="T68" i="53"/>
  <c r="S68" i="53"/>
  <c r="R68" i="53"/>
  <c r="C5" i="71"/>
  <c r="C5" i="177"/>
  <c r="C14" i="177" s="1"/>
  <c r="V34" i="133"/>
  <c r="L12" i="75"/>
  <c r="B19" i="75"/>
  <c r="C19" i="75"/>
  <c r="V35" i="133"/>
  <c r="C14" i="139"/>
  <c r="C6" i="184"/>
  <c r="D11" i="156"/>
  <c r="D6" i="184" s="1"/>
  <c r="K7" i="130"/>
  <c r="AT10" i="102"/>
  <c r="AT11" i="102" s="1"/>
  <c r="AT31" i="50" s="1"/>
  <c r="K6" i="130"/>
  <c r="K7" i="102" s="1"/>
  <c r="D7" i="102" s="1"/>
  <c r="AS10" i="102"/>
  <c r="AS11" i="102" s="1"/>
  <c r="AS31" i="50" s="1"/>
  <c r="W10" i="102"/>
  <c r="W11" i="102" s="1"/>
  <c r="W31" i="50" s="1"/>
  <c r="AR10" i="102"/>
  <c r="AR11" i="102" s="1"/>
  <c r="K5" i="130"/>
  <c r="L7" i="76"/>
  <c r="C17" i="179"/>
  <c r="L6" i="76"/>
  <c r="N14" i="114"/>
  <c r="Q14" i="114"/>
  <c r="R14" i="114"/>
  <c r="B11" i="36"/>
  <c r="B25" i="36" s="1"/>
  <c r="B9" i="117"/>
  <c r="K7" i="184"/>
  <c r="L16" i="155"/>
  <c r="K17" i="155"/>
  <c r="K16" i="155"/>
  <c r="D15" i="155"/>
  <c r="L17" i="155"/>
  <c r="W6" i="184"/>
  <c r="W8" i="184" s="1"/>
  <c r="L12" i="156"/>
  <c r="L13" i="156"/>
  <c r="S6" i="184"/>
  <c r="AT6" i="114"/>
  <c r="AT7" i="114" s="1"/>
  <c r="AT8" i="114" s="1"/>
  <c r="Q6" i="114"/>
  <c r="Q7" i="114" s="1"/>
  <c r="Q8" i="114" s="1"/>
  <c r="AR6" i="114"/>
  <c r="AR7" i="114" s="1"/>
  <c r="T14" i="114"/>
  <c r="U14" i="114"/>
  <c r="L7" i="119"/>
  <c r="D6" i="119"/>
  <c r="L8" i="119"/>
  <c r="C19" i="120"/>
  <c r="B19" i="120"/>
  <c r="V13" i="190"/>
  <c r="W13" i="190"/>
  <c r="V12" i="190"/>
  <c r="W12" i="190"/>
  <c r="Y13" i="190"/>
  <c r="X12" i="190"/>
  <c r="Y12" i="190"/>
  <c r="X13" i="190"/>
  <c r="AA13" i="146"/>
  <c r="Z13" i="146"/>
  <c r="U14" i="146"/>
  <c r="AV12" i="146"/>
  <c r="X14" i="146"/>
  <c r="R13" i="146"/>
  <c r="D12" i="146"/>
  <c r="Y13" i="146"/>
  <c r="X13" i="146"/>
  <c r="S13" i="146"/>
  <c r="R14" i="146"/>
  <c r="X14" i="145"/>
  <c r="V14" i="145"/>
  <c r="W13" i="145"/>
  <c r="M13" i="145"/>
  <c r="N13" i="145"/>
  <c r="W14" i="145"/>
  <c r="X13" i="145"/>
  <c r="V13" i="145"/>
  <c r="R13" i="145"/>
  <c r="T13" i="145"/>
  <c r="S14" i="145"/>
  <c r="D12" i="145"/>
  <c r="S13" i="145"/>
  <c r="P13" i="145"/>
  <c r="P14" i="145"/>
  <c r="AV12" i="145"/>
  <c r="Y13" i="145"/>
  <c r="Q13" i="145"/>
  <c r="Y14" i="145"/>
  <c r="R14" i="145"/>
  <c r="D15" i="138"/>
  <c r="D5" i="120" s="1"/>
  <c r="AV15" i="138"/>
  <c r="C12" i="120"/>
  <c r="K5" i="120"/>
  <c r="AV5" i="120" s="1"/>
  <c r="AU10" i="102"/>
  <c r="AU11" i="102" s="1"/>
  <c r="AU31" i="50" s="1"/>
  <c r="L16" i="144"/>
  <c r="L17" i="144"/>
  <c r="AV15" i="144"/>
  <c r="B7" i="102"/>
  <c r="V10" i="102"/>
  <c r="V11" i="102" s="1"/>
  <c r="V31" i="50" s="1"/>
  <c r="D15" i="144"/>
  <c r="D18" i="50" s="1"/>
  <c r="AP10" i="102"/>
  <c r="AP11" i="102" s="1"/>
  <c r="AP31" i="50" s="1"/>
  <c r="Z65" i="50" s="1"/>
  <c r="Y10" i="102"/>
  <c r="Y11" i="102" s="1"/>
  <c r="K15" i="173"/>
  <c r="K16" i="173"/>
  <c r="D14" i="173"/>
  <c r="D10" i="75" s="1"/>
  <c r="L16" i="173"/>
  <c r="L15" i="173"/>
  <c r="AV21" i="143"/>
  <c r="L22" i="143"/>
  <c r="D21" i="143"/>
  <c r="D19" i="50" s="1"/>
  <c r="K22" i="143"/>
  <c r="B27" i="142"/>
  <c r="B17" i="50" s="1"/>
  <c r="L26" i="142"/>
  <c r="L25" i="142"/>
  <c r="AS35" i="133"/>
  <c r="AR35" i="133"/>
  <c r="AR34" i="133"/>
  <c r="B9" i="102"/>
  <c r="B29" i="121"/>
  <c r="C7" i="178"/>
  <c r="C8" i="178" s="1"/>
  <c r="C26" i="121"/>
  <c r="D12" i="121"/>
  <c r="K14" i="121"/>
  <c r="K7" i="178"/>
  <c r="K13" i="121"/>
  <c r="AV12" i="121"/>
  <c r="L14" i="121"/>
  <c r="L13" i="121"/>
  <c r="B7" i="178"/>
  <c r="AU34" i="133"/>
  <c r="C8" i="117"/>
  <c r="C22" i="117" s="1"/>
  <c r="C33" i="117" s="1"/>
  <c r="U22" i="117"/>
  <c r="M33" i="117" s="1"/>
  <c r="B8" i="117"/>
  <c r="B22" i="117" s="1"/>
  <c r="B33" i="117" s="1"/>
  <c r="X22" i="117"/>
  <c r="P33" i="117" s="1"/>
  <c r="Y22" i="117"/>
  <c r="Q33" i="117" s="1"/>
  <c r="AK22" i="117"/>
  <c r="R33" i="117" s="1"/>
  <c r="AL22" i="117"/>
  <c r="AO22" i="117"/>
  <c r="AN22" i="117"/>
  <c r="AN21" i="117"/>
  <c r="AO21" i="117"/>
  <c r="C7" i="117"/>
  <c r="C21" i="117" s="1"/>
  <c r="W21" i="117"/>
  <c r="O32" i="117" s="1"/>
  <c r="X21" i="117"/>
  <c r="P32" i="117" s="1"/>
  <c r="Y21" i="117"/>
  <c r="Q32" i="117" s="1"/>
  <c r="AK21" i="117"/>
  <c r="R32" i="117" s="1"/>
  <c r="P69" i="53"/>
  <c r="C68" i="53"/>
  <c r="Q69" i="53"/>
  <c r="L69" i="53"/>
  <c r="R14" i="127"/>
  <c r="L8" i="122"/>
  <c r="L7" i="122"/>
  <c r="D6" i="122"/>
  <c r="B9" i="122"/>
  <c r="B9" i="75" s="1"/>
  <c r="L21" i="174"/>
  <c r="B23" i="174"/>
  <c r="K22" i="174"/>
  <c r="K21" i="174"/>
  <c r="L22" i="174"/>
  <c r="D28" i="134"/>
  <c r="AV6" i="75"/>
  <c r="AV28" i="134"/>
  <c r="L30" i="134"/>
  <c r="AQ35" i="133"/>
  <c r="Q34" i="133"/>
  <c r="AP35" i="133"/>
  <c r="P35" i="133"/>
  <c r="AN35" i="133"/>
  <c r="P34" i="133"/>
  <c r="D33" i="133"/>
  <c r="D9" i="50" s="1"/>
  <c r="N34" i="133"/>
  <c r="L34" i="133"/>
  <c r="T35" i="133"/>
  <c r="Q35" i="133"/>
  <c r="AO35" i="133"/>
  <c r="T34" i="133"/>
  <c r="AP34" i="133"/>
  <c r="Y35" i="133"/>
  <c r="AK34" i="133"/>
  <c r="AO34" i="133"/>
  <c r="AU35" i="133"/>
  <c r="Y34" i="133"/>
  <c r="AN34" i="133"/>
  <c r="S34" i="133"/>
  <c r="S35" i="133"/>
  <c r="AQ34" i="133"/>
  <c r="R35" i="133"/>
  <c r="AM35" i="133"/>
  <c r="R34" i="133"/>
  <c r="AL35" i="133"/>
  <c r="AM34" i="133"/>
  <c r="U34" i="133"/>
  <c r="AV33" i="133"/>
  <c r="U35" i="133"/>
  <c r="B9" i="127"/>
  <c r="K8" i="127"/>
  <c r="K7" i="127"/>
  <c r="R16" i="127"/>
  <c r="K10" i="185"/>
  <c r="K9" i="185"/>
  <c r="L10" i="185"/>
  <c r="C7" i="36"/>
  <c r="C21" i="36" s="1"/>
  <c r="D8" i="185"/>
  <c r="D14" i="209" s="1"/>
  <c r="B18" i="155"/>
  <c r="B7" i="184" s="1"/>
  <c r="D7" i="184"/>
  <c r="AV15" i="155"/>
  <c r="U7" i="184"/>
  <c r="O6" i="184"/>
  <c r="O8" i="184" s="1"/>
  <c r="V6" i="184"/>
  <c r="V8" i="184" s="1"/>
  <c r="W9" i="184" s="1"/>
  <c r="U6" i="184"/>
  <c r="U8" i="184" s="1"/>
  <c r="T6" i="184"/>
  <c r="T8" i="184" s="1"/>
  <c r="AK6" i="184"/>
  <c r="AK8" i="184" s="1"/>
  <c r="R6" i="184"/>
  <c r="X6" i="184"/>
  <c r="X8" i="184" s="1"/>
  <c r="AV11" i="156"/>
  <c r="B14" i="156"/>
  <c r="B6" i="184" s="1"/>
  <c r="L12" i="157"/>
  <c r="K12" i="157"/>
  <c r="K11" i="157"/>
  <c r="C5" i="184"/>
  <c r="D10" i="157"/>
  <c r="D5" i="184" s="1"/>
  <c r="AQ5" i="184"/>
  <c r="AV10" i="157"/>
  <c r="C6" i="183"/>
  <c r="L8" i="180"/>
  <c r="D7" i="180"/>
  <c r="D6" i="183" s="1"/>
  <c r="L9" i="180"/>
  <c r="K9" i="180"/>
  <c r="K8" i="180"/>
  <c r="K5" i="183"/>
  <c r="L14" i="112"/>
  <c r="K14" i="112"/>
  <c r="L13" i="112"/>
  <c r="K13" i="112"/>
  <c r="C5" i="183"/>
  <c r="D12" i="112"/>
  <c r="D5" i="183" s="1"/>
  <c r="B14" i="183"/>
  <c r="V6" i="114"/>
  <c r="W6" i="114"/>
  <c r="Y6" i="114"/>
  <c r="AK6" i="114"/>
  <c r="AL6" i="114"/>
  <c r="R6" i="114"/>
  <c r="R7" i="114" s="1"/>
  <c r="AO6" i="114"/>
  <c r="L10" i="182"/>
  <c r="K10" i="182"/>
  <c r="K9" i="182"/>
  <c r="L9" i="182"/>
  <c r="T6" i="114"/>
  <c r="T7" i="114" s="1"/>
  <c r="T8" i="114" s="1"/>
  <c r="AP6" i="114"/>
  <c r="L6" i="114"/>
  <c r="L7" i="114" s="1"/>
  <c r="U6" i="114"/>
  <c r="U7" i="114" s="1"/>
  <c r="B11" i="182"/>
  <c r="B6" i="114" s="1"/>
  <c r="D8" i="182"/>
  <c r="D6" i="114" s="1"/>
  <c r="D15" i="114" s="1"/>
  <c r="AV8" i="182"/>
  <c r="P14" i="114"/>
  <c r="K14" i="114"/>
  <c r="L14" i="114"/>
  <c r="S14" i="114"/>
  <c r="D6" i="181"/>
  <c r="D5" i="114" s="1"/>
  <c r="M14" i="114"/>
  <c r="O14" i="114"/>
  <c r="L8" i="181"/>
  <c r="L7" i="181"/>
  <c r="B9" i="119"/>
  <c r="B9" i="116"/>
  <c r="B7" i="179" s="1"/>
  <c r="L11" i="111"/>
  <c r="K8" i="116"/>
  <c r="C6" i="179"/>
  <c r="B13" i="111"/>
  <c r="B6" i="179" s="1"/>
  <c r="AV10" i="111"/>
  <c r="C5" i="179"/>
  <c r="C15" i="179" s="1"/>
  <c r="D10" i="113"/>
  <c r="D5" i="179" s="1"/>
  <c r="L8" i="179"/>
  <c r="M9" i="179" s="1"/>
  <c r="AV24" i="142"/>
  <c r="D24" i="142"/>
  <c r="C8" i="130"/>
  <c r="D20" i="174"/>
  <c r="AV7" i="75"/>
  <c r="C8" i="102"/>
  <c r="AV11" i="190"/>
  <c r="AM6" i="114"/>
  <c r="N6" i="114"/>
  <c r="N7" i="114" s="1"/>
  <c r="N8" i="114" s="1"/>
  <c r="K6" i="114"/>
  <c r="K7" i="114" s="1"/>
  <c r="S9" i="114" s="1"/>
  <c r="C6" i="114"/>
  <c r="AN6" i="114"/>
  <c r="AV6" i="179"/>
  <c r="D10" i="111"/>
  <c r="D6" i="179" s="1"/>
  <c r="AV20" i="174"/>
  <c r="P70" i="53"/>
  <c r="L9" i="185"/>
  <c r="K7" i="36"/>
  <c r="AV5" i="179"/>
  <c r="O70" i="53"/>
  <c r="M69" i="53"/>
  <c r="K70" i="53"/>
  <c r="L70" i="53"/>
  <c r="L36" i="53"/>
  <c r="L37" i="53"/>
  <c r="K37" i="53"/>
  <c r="T70" i="53"/>
  <c r="Q70" i="53"/>
  <c r="U69" i="53"/>
  <c r="U70" i="53"/>
  <c r="R70" i="53"/>
  <c r="B38" i="53"/>
  <c r="O69" i="53"/>
  <c r="K7" i="116"/>
  <c r="L7" i="116"/>
  <c r="L8" i="116"/>
  <c r="AV35" i="53"/>
  <c r="AV8" i="102"/>
  <c r="S69" i="53"/>
  <c r="N70" i="53"/>
  <c r="R69" i="53"/>
  <c r="K69" i="53"/>
  <c r="K15" i="126"/>
  <c r="B23" i="126"/>
  <c r="L12" i="124"/>
  <c r="V22" i="117"/>
  <c r="N33" i="117" s="1"/>
  <c r="T22" i="117"/>
  <c r="L33" i="117" s="1"/>
  <c r="D12" i="124"/>
  <c r="K8" i="117"/>
  <c r="K22" i="117" s="1"/>
  <c r="AM22" i="117"/>
  <c r="K13" i="124"/>
  <c r="K14" i="124"/>
  <c r="AM21" i="117"/>
  <c r="AL21" i="117"/>
  <c r="V21" i="117"/>
  <c r="N32" i="117" s="1"/>
  <c r="U21" i="117"/>
  <c r="M32" i="117" s="1"/>
  <c r="K12" i="125"/>
  <c r="T21" i="117"/>
  <c r="L32" i="117" s="1"/>
  <c r="AM19" i="117"/>
  <c r="AN19" i="117"/>
  <c r="AN23" i="117" s="1"/>
  <c r="AV9" i="126"/>
  <c r="BK18" i="209" s="1"/>
  <c r="C15" i="139"/>
  <c r="B14" i="139"/>
  <c r="B15" i="139"/>
  <c r="K7" i="139"/>
  <c r="C7" i="139"/>
  <c r="C13" i="209" s="1"/>
  <c r="AV5" i="184"/>
  <c r="L8" i="184"/>
  <c r="K8" i="119"/>
  <c r="G25" i="22"/>
  <c r="F25" i="22"/>
  <c r="D25" i="22"/>
  <c r="E25" i="22"/>
  <c r="AV5" i="102"/>
  <c r="AB12" i="120" l="1"/>
  <c r="D8" i="120"/>
  <c r="D26" i="50"/>
  <c r="K22" i="120"/>
  <c r="E25" i="71"/>
  <c r="AV26" i="50"/>
  <c r="L25" i="71" s="1"/>
  <c r="B25" i="71"/>
  <c r="B58" i="50"/>
  <c r="C25" i="71"/>
  <c r="C58" i="50"/>
  <c r="X12" i="120"/>
  <c r="Y12" i="120"/>
  <c r="Y9" i="209" s="1"/>
  <c r="E24" i="71"/>
  <c r="AV25" i="50"/>
  <c r="L24" i="71" s="1"/>
  <c r="C57" i="50"/>
  <c r="C24" i="71"/>
  <c r="D7" i="120"/>
  <c r="D20" i="120" s="1"/>
  <c r="D25" i="50"/>
  <c r="B7" i="120"/>
  <c r="B20" i="120" s="1"/>
  <c r="B25" i="50"/>
  <c r="U9" i="229"/>
  <c r="U9" i="209"/>
  <c r="AA9" i="209"/>
  <c r="AA9" i="229"/>
  <c r="P26" i="120"/>
  <c r="R26" i="120"/>
  <c r="AC9" i="209"/>
  <c r="AC9" i="229"/>
  <c r="S9" i="229"/>
  <c r="S9" i="209"/>
  <c r="AG9" i="229"/>
  <c r="AG9" i="209"/>
  <c r="S26" i="120"/>
  <c r="AD9" i="209"/>
  <c r="AD9" i="229"/>
  <c r="O9" i="229"/>
  <c r="O9" i="209"/>
  <c r="C9" i="209"/>
  <c r="C9" i="229"/>
  <c r="C23" i="229" s="1"/>
  <c r="AH9" i="229"/>
  <c r="AH9" i="209"/>
  <c r="Z9" i="209"/>
  <c r="Z9" i="229"/>
  <c r="Z12" i="229" s="1"/>
  <c r="O26" i="120"/>
  <c r="AE9" i="229"/>
  <c r="T26" i="120"/>
  <c r="AE9" i="209"/>
  <c r="Q26" i="120"/>
  <c r="AB9" i="209"/>
  <c r="AB9" i="229"/>
  <c r="M9" i="209"/>
  <c r="M9" i="229"/>
  <c r="AF9" i="229"/>
  <c r="U26" i="120"/>
  <c r="AF9" i="209"/>
  <c r="AI9" i="229"/>
  <c r="AI9" i="209"/>
  <c r="V9" i="229"/>
  <c r="V9" i="209"/>
  <c r="P9" i="209"/>
  <c r="P9" i="229"/>
  <c r="P12" i="229" s="1"/>
  <c r="Q9" i="209"/>
  <c r="Q9" i="229"/>
  <c r="X9" i="229"/>
  <c r="M26" i="120"/>
  <c r="X9" i="209"/>
  <c r="W9" i="229"/>
  <c r="L26" i="120"/>
  <c r="W9" i="209"/>
  <c r="R9" i="209"/>
  <c r="R9" i="229"/>
  <c r="N9" i="209"/>
  <c r="N9" i="229"/>
  <c r="T9" i="229"/>
  <c r="T9" i="209"/>
  <c r="AJ9" i="229"/>
  <c r="AJ9" i="209"/>
  <c r="AJ21" i="209" s="1"/>
  <c r="S15" i="114"/>
  <c r="AO7" i="114"/>
  <c r="AQ9" i="114"/>
  <c r="AR8" i="114"/>
  <c r="AQ15" i="209"/>
  <c r="AQ21" i="209" s="1"/>
  <c r="AQ8" i="36"/>
  <c r="R8" i="114"/>
  <c r="R15" i="209"/>
  <c r="R8" i="36"/>
  <c r="R12" i="36" s="1"/>
  <c r="S13" i="36" s="1"/>
  <c r="S8" i="114"/>
  <c r="Y8" i="114"/>
  <c r="X8" i="36"/>
  <c r="X12" i="36" s="1"/>
  <c r="X15" i="209"/>
  <c r="O15" i="114"/>
  <c r="AK7" i="114"/>
  <c r="S22" i="36"/>
  <c r="AS12" i="36"/>
  <c r="U8" i="36"/>
  <c r="U12" i="36" s="1"/>
  <c r="V8" i="114"/>
  <c r="U15" i="209"/>
  <c r="N15" i="114"/>
  <c r="Y7" i="114"/>
  <c r="T13" i="36"/>
  <c r="P15" i="114"/>
  <c r="AL7" i="114"/>
  <c r="L8" i="36"/>
  <c r="L15" i="209"/>
  <c r="M8" i="114"/>
  <c r="L15" i="114"/>
  <c r="W7" i="114"/>
  <c r="R15" i="114"/>
  <c r="AN7" i="114"/>
  <c r="T15" i="114"/>
  <c r="AP7" i="114"/>
  <c r="K15" i="114"/>
  <c r="V7" i="114"/>
  <c r="T8" i="36"/>
  <c r="T12" i="36" s="1"/>
  <c r="U8" i="114"/>
  <c r="T15" i="209"/>
  <c r="AA9" i="114"/>
  <c r="AB9" i="114"/>
  <c r="AT9" i="114"/>
  <c r="AC9" i="114"/>
  <c r="AH9" i="114"/>
  <c r="AD9" i="114"/>
  <c r="Q9" i="114"/>
  <c r="AF9" i="114"/>
  <c r="P9" i="114"/>
  <c r="O9" i="114"/>
  <c r="AG9" i="114"/>
  <c r="R9" i="114"/>
  <c r="V9" i="114"/>
  <c r="AR9" i="114"/>
  <c r="AS9" i="114"/>
  <c r="T9" i="114"/>
  <c r="AO9" i="114"/>
  <c r="U9" i="114"/>
  <c r="X9" i="114"/>
  <c r="Z9" i="114"/>
  <c r="AE9" i="114"/>
  <c r="AI9" i="114"/>
  <c r="W9" i="114"/>
  <c r="AJ9" i="114"/>
  <c r="U22" i="36"/>
  <c r="AU12" i="36"/>
  <c r="N9" i="114"/>
  <c r="O8" i="114"/>
  <c r="N8" i="36"/>
  <c r="N12" i="36" s="1"/>
  <c r="O13" i="36" s="1"/>
  <c r="N15" i="209"/>
  <c r="AU9" i="114"/>
  <c r="AT8" i="36"/>
  <c r="AT15" i="209"/>
  <c r="AT21" i="209" s="1"/>
  <c r="AU8" i="114"/>
  <c r="Q15" i="114"/>
  <c r="AM7" i="114"/>
  <c r="AM9" i="114" s="1"/>
  <c r="AS8" i="114"/>
  <c r="AR15" i="209"/>
  <c r="AR21" i="209" s="1"/>
  <c r="AS22" i="209" s="1"/>
  <c r="AR8" i="36"/>
  <c r="Q15" i="209"/>
  <c r="Q8" i="36"/>
  <c r="Q12" i="36" s="1"/>
  <c r="Q13" i="36" s="1"/>
  <c r="M9" i="114"/>
  <c r="C7" i="209"/>
  <c r="C7" i="229"/>
  <c r="C21" i="229" s="1"/>
  <c r="B51" i="50"/>
  <c r="B17" i="71"/>
  <c r="C51" i="50"/>
  <c r="C17" i="71"/>
  <c r="AV5" i="130"/>
  <c r="AK9" i="139"/>
  <c r="K18" i="139" s="1"/>
  <c r="AL9" i="139"/>
  <c r="L18" i="139" s="1"/>
  <c r="AM9" i="139"/>
  <c r="M18" i="139" s="1"/>
  <c r="AN9" i="139"/>
  <c r="N18" i="139" s="1"/>
  <c r="M9" i="139"/>
  <c r="AW9" i="139"/>
  <c r="W18" i="139" s="1"/>
  <c r="N9" i="139"/>
  <c r="AX9" i="139"/>
  <c r="X18" i="139" s="1"/>
  <c r="O9" i="139"/>
  <c r="AY9" i="139"/>
  <c r="Y18" i="139" s="1"/>
  <c r="P9" i="139"/>
  <c r="AZ9" i="139"/>
  <c r="Z18" i="139" s="1"/>
  <c r="Y9" i="139"/>
  <c r="BI9" i="139"/>
  <c r="AI18" i="139" s="1"/>
  <c r="Z9" i="139"/>
  <c r="BJ9" i="139"/>
  <c r="AJ18" i="139" s="1"/>
  <c r="AA9" i="139"/>
  <c r="AB9" i="139"/>
  <c r="BE9" i="139"/>
  <c r="AE18" i="139" s="1"/>
  <c r="BD9" i="139"/>
  <c r="AD18" i="139" s="1"/>
  <c r="BH9" i="139"/>
  <c r="AH18" i="139" s="1"/>
  <c r="AV9" i="139"/>
  <c r="V18" i="139" s="1"/>
  <c r="BC9" i="139"/>
  <c r="AC18" i="139" s="1"/>
  <c r="AE9" i="139"/>
  <c r="V9" i="139"/>
  <c r="AR9" i="139"/>
  <c r="R18" i="139" s="1"/>
  <c r="BB9" i="139"/>
  <c r="AB18" i="139" s="1"/>
  <c r="BF9" i="139"/>
  <c r="AF18" i="139" s="1"/>
  <c r="AF9" i="139"/>
  <c r="AJ9" i="139"/>
  <c r="AI9" i="139"/>
  <c r="S9" i="139"/>
  <c r="W9" i="139"/>
  <c r="AP9" i="139"/>
  <c r="P18" i="139" s="1"/>
  <c r="AS9" i="139"/>
  <c r="S18" i="139" s="1"/>
  <c r="U9" i="139"/>
  <c r="T9" i="139"/>
  <c r="X9" i="139"/>
  <c r="BG9" i="139"/>
  <c r="AG18" i="139" s="1"/>
  <c r="AG9" i="139"/>
  <c r="AQ9" i="139"/>
  <c r="Q18" i="139" s="1"/>
  <c r="AU9" i="139"/>
  <c r="U18" i="139" s="1"/>
  <c r="AD9" i="139"/>
  <c r="AT9" i="139"/>
  <c r="T18" i="139" s="1"/>
  <c r="R9" i="139"/>
  <c r="AH9" i="139"/>
  <c r="AO9" i="139"/>
  <c r="O18" i="139" s="1"/>
  <c r="BA9" i="139"/>
  <c r="AA18" i="139" s="1"/>
  <c r="Q9" i="139"/>
  <c r="AC9" i="139"/>
  <c r="C8" i="209"/>
  <c r="C8" i="229"/>
  <c r="C22" i="229" s="1"/>
  <c r="Y6" i="229"/>
  <c r="Z13" i="75"/>
  <c r="W12" i="75"/>
  <c r="V13" i="75"/>
  <c r="U6" i="229"/>
  <c r="U12" i="229" s="1"/>
  <c r="AK12" i="75"/>
  <c r="O14" i="75"/>
  <c r="O6" i="229"/>
  <c r="O12" i="229" s="1"/>
  <c r="P13" i="75"/>
  <c r="K12" i="75"/>
  <c r="R14" i="75"/>
  <c r="S13" i="75"/>
  <c r="R6" i="229"/>
  <c r="AT6" i="229"/>
  <c r="AT12" i="229" s="1"/>
  <c r="AU13" i="229" s="1"/>
  <c r="AU13" i="75"/>
  <c r="M12" i="75"/>
  <c r="AR13" i="75"/>
  <c r="AR6" i="229"/>
  <c r="AR12" i="229" s="1"/>
  <c r="AS13" i="75"/>
  <c r="AM12" i="75"/>
  <c r="AO12" i="75"/>
  <c r="AP12" i="75"/>
  <c r="S14" i="75"/>
  <c r="S6" i="229"/>
  <c r="T13" i="75"/>
  <c r="Q13" i="75"/>
  <c r="Q6" i="229"/>
  <c r="R13" i="75"/>
  <c r="AN12" i="75"/>
  <c r="AQ14" i="75"/>
  <c r="AQ6" i="229"/>
  <c r="AQ12" i="229" s="1"/>
  <c r="L6" i="229"/>
  <c r="M13" i="75"/>
  <c r="V6" i="229"/>
  <c r="Y13" i="75"/>
  <c r="X6" i="229"/>
  <c r="N6" i="229"/>
  <c r="O13" i="75"/>
  <c r="T14" i="75"/>
  <c r="T6" i="229"/>
  <c r="U13" i="75"/>
  <c r="AS6" i="229"/>
  <c r="AS12" i="229" s="1"/>
  <c r="AT13" i="75"/>
  <c r="AL12" i="75"/>
  <c r="AV17" i="50"/>
  <c r="L17" i="71" s="1"/>
  <c r="K15" i="209"/>
  <c r="AV18" i="50"/>
  <c r="L18" i="71" s="1"/>
  <c r="AV9" i="50"/>
  <c r="L9" i="71" s="1"/>
  <c r="D53" i="50"/>
  <c r="D19" i="71"/>
  <c r="D52" i="50"/>
  <c r="D18" i="71"/>
  <c r="D5" i="130"/>
  <c r="D15" i="130" s="1"/>
  <c r="D17" i="50"/>
  <c r="D43" i="50"/>
  <c r="D9" i="71"/>
  <c r="BK13" i="210"/>
  <c r="L13" i="76" s="1"/>
  <c r="BC21" i="209"/>
  <c r="BD22" i="209" s="1"/>
  <c r="BA21" i="209"/>
  <c r="BA22" i="209" s="1"/>
  <c r="BB21" i="209"/>
  <c r="AR31" i="50"/>
  <c r="Z12" i="102"/>
  <c r="Y31" i="50"/>
  <c r="AJ32" i="50"/>
  <c r="K8" i="179"/>
  <c r="B15" i="179"/>
  <c r="B5" i="210"/>
  <c r="D5" i="210"/>
  <c r="B15" i="114"/>
  <c r="B14" i="210"/>
  <c r="B14" i="76" s="1"/>
  <c r="C6" i="209"/>
  <c r="B7" i="75"/>
  <c r="P16" i="10"/>
  <c r="N25" i="22"/>
  <c r="N16" i="10"/>
  <c r="L25" i="22"/>
  <c r="O16" i="10"/>
  <c r="M25" i="22"/>
  <c r="M16" i="10"/>
  <c r="K25" i="22"/>
  <c r="V9" i="184"/>
  <c r="M9" i="184"/>
  <c r="N9" i="184"/>
  <c r="R8" i="184"/>
  <c r="U9" i="184"/>
  <c r="P10" i="184"/>
  <c r="Q9" i="184"/>
  <c r="AK9" i="184"/>
  <c r="AL9" i="184"/>
  <c r="Y9" i="184"/>
  <c r="O9" i="184"/>
  <c r="P9" i="184"/>
  <c r="S8" i="184"/>
  <c r="X9" i="184"/>
  <c r="G30" i="22"/>
  <c r="G37" i="22"/>
  <c r="C8" i="184"/>
  <c r="C17" i="209" s="1"/>
  <c r="B7" i="117"/>
  <c r="B21" i="117" s="1"/>
  <c r="AQ10" i="102"/>
  <c r="AQ11" i="102" s="1"/>
  <c r="AQ31" i="50" s="1"/>
  <c r="L8" i="130"/>
  <c r="L7" i="229" s="1"/>
  <c r="W12" i="102"/>
  <c r="AR12" i="102"/>
  <c r="AN10" i="102"/>
  <c r="AN11" i="102" s="1"/>
  <c r="AN31" i="50" s="1"/>
  <c r="X65" i="50" s="1"/>
  <c r="AT12" i="102"/>
  <c r="AA10" i="102"/>
  <c r="AA11" i="102" s="1"/>
  <c r="R10" i="102"/>
  <c r="R11" i="102" s="1"/>
  <c r="R31" i="50" s="1"/>
  <c r="AC10" i="102"/>
  <c r="AC11" i="102" s="1"/>
  <c r="AC31" i="50" s="1"/>
  <c r="M65" i="50" s="1"/>
  <c r="Q10" i="102"/>
  <c r="Q11" i="102" s="1"/>
  <c r="Q31" i="50" s="1"/>
  <c r="J31" i="71" s="1"/>
  <c r="AB10" i="102"/>
  <c r="AB11" i="102" s="1"/>
  <c r="AB31" i="50" s="1"/>
  <c r="L65" i="50" s="1"/>
  <c r="S10" i="102"/>
  <c r="S11" i="102" s="1"/>
  <c r="S31" i="50" s="1"/>
  <c r="AD10" i="102"/>
  <c r="AD11" i="102" s="1"/>
  <c r="AD31" i="50" s="1"/>
  <c r="N65" i="50" s="1"/>
  <c r="AI10" i="102"/>
  <c r="AI11" i="102" s="1"/>
  <c r="T10" i="102"/>
  <c r="T11" i="102" s="1"/>
  <c r="T31" i="50" s="1"/>
  <c r="AE10" i="102"/>
  <c r="AE11" i="102" s="1"/>
  <c r="AE31" i="50" s="1"/>
  <c r="O65" i="50" s="1"/>
  <c r="AU12" i="102"/>
  <c r="U10" i="102"/>
  <c r="U11" i="102" s="1"/>
  <c r="AF10" i="102"/>
  <c r="AF11" i="102" s="1"/>
  <c r="AF31" i="50" s="1"/>
  <c r="P65" i="50" s="1"/>
  <c r="AL10" i="102"/>
  <c r="AL11" i="102" s="1"/>
  <c r="AL31" i="50" s="1"/>
  <c r="AG10" i="102"/>
  <c r="AG11" i="102" s="1"/>
  <c r="AG31" i="50" s="1"/>
  <c r="Q65" i="50" s="1"/>
  <c r="AS12" i="102"/>
  <c r="AH10" i="102"/>
  <c r="AH11" i="102" s="1"/>
  <c r="AJ13" i="120"/>
  <c r="O13" i="120"/>
  <c r="Q13" i="120"/>
  <c r="T13" i="120"/>
  <c r="U13" i="120"/>
  <c r="P13" i="120"/>
  <c r="S13" i="120"/>
  <c r="V13" i="120"/>
  <c r="K27" i="120" s="1"/>
  <c r="AV7" i="120"/>
  <c r="N13" i="120"/>
  <c r="X13" i="120"/>
  <c r="M27" i="120" s="1"/>
  <c r="AE13" i="120"/>
  <c r="T27" i="120" s="1"/>
  <c r="R13" i="120"/>
  <c r="K20" i="120"/>
  <c r="AD13" i="120"/>
  <c r="S27" i="120" s="1"/>
  <c r="AF13" i="120"/>
  <c r="U27" i="120" s="1"/>
  <c r="AB13" i="120"/>
  <c r="Q27" i="120" s="1"/>
  <c r="Z13" i="120"/>
  <c r="O27" i="120" s="1"/>
  <c r="AA13" i="120"/>
  <c r="P27" i="120" s="1"/>
  <c r="W13" i="120"/>
  <c r="L27" i="120" s="1"/>
  <c r="AC13" i="120"/>
  <c r="R27" i="120" s="1"/>
  <c r="AI13" i="120"/>
  <c r="AH13" i="120"/>
  <c r="AG13" i="120"/>
  <c r="M5" i="127"/>
  <c r="L6" i="127"/>
  <c r="B8" i="10"/>
  <c r="B17" i="127"/>
  <c r="B20" i="209" s="1"/>
  <c r="L9" i="76"/>
  <c r="D22" i="120"/>
  <c r="L12" i="120"/>
  <c r="C32" i="117"/>
  <c r="C23" i="117"/>
  <c r="C34" i="117" s="1"/>
  <c r="C10" i="209" s="1"/>
  <c r="B32" i="117"/>
  <c r="B26" i="117"/>
  <c r="B37" i="117" s="1"/>
  <c r="B10" i="209" s="1"/>
  <c r="D14" i="114"/>
  <c r="D15" i="184"/>
  <c r="C15" i="184"/>
  <c r="D17" i="184"/>
  <c r="B17" i="184"/>
  <c r="B19" i="210"/>
  <c r="L19" i="76"/>
  <c r="K8" i="184"/>
  <c r="T10" i="184" s="1"/>
  <c r="L17" i="76"/>
  <c r="L7" i="183"/>
  <c r="L21" i="210"/>
  <c r="D14" i="183"/>
  <c r="D15" i="183"/>
  <c r="C14" i="183"/>
  <c r="K7" i="183"/>
  <c r="C15" i="183"/>
  <c r="B5" i="130"/>
  <c r="B15" i="130" s="1"/>
  <c r="D9" i="75"/>
  <c r="B5" i="71"/>
  <c r="B5" i="177"/>
  <c r="D68" i="53"/>
  <c r="D5" i="71"/>
  <c r="D5" i="177"/>
  <c r="D14" i="177" s="1"/>
  <c r="D5" i="75"/>
  <c r="D19" i="75" s="1"/>
  <c r="K8" i="178"/>
  <c r="K8" i="229" s="1"/>
  <c r="C17" i="178"/>
  <c r="B17" i="178"/>
  <c r="AV5" i="75"/>
  <c r="K26" i="120"/>
  <c r="BI21" i="209"/>
  <c r="AV6" i="184"/>
  <c r="B16" i="184"/>
  <c r="B18" i="210"/>
  <c r="D16" i="184"/>
  <c r="C16" i="184"/>
  <c r="D7" i="130"/>
  <c r="D17" i="130" s="1"/>
  <c r="D6" i="130"/>
  <c r="D16" i="130" s="1"/>
  <c r="K8" i="130"/>
  <c r="K7" i="229" s="1"/>
  <c r="AV7" i="229" s="1"/>
  <c r="X10" i="102"/>
  <c r="X11" i="102" s="1"/>
  <c r="AO10" i="102"/>
  <c r="AO11" i="102" s="1"/>
  <c r="B17" i="179"/>
  <c r="B7" i="210"/>
  <c r="B16" i="179"/>
  <c r="B6" i="210"/>
  <c r="C16" i="179"/>
  <c r="BK5" i="210"/>
  <c r="L5" i="76" s="1"/>
  <c r="D16" i="179"/>
  <c r="D15" i="179"/>
  <c r="B18" i="209"/>
  <c r="AV5" i="183"/>
  <c r="C7" i="183"/>
  <c r="C16" i="209" s="1"/>
  <c r="K13" i="209"/>
  <c r="K16" i="114"/>
  <c r="U16" i="114"/>
  <c r="B7" i="36"/>
  <c r="B21" i="36" s="1"/>
  <c r="B14" i="209"/>
  <c r="K5" i="36"/>
  <c r="K12" i="209"/>
  <c r="D19" i="120"/>
  <c r="K12" i="120"/>
  <c r="K9" i="229" s="1"/>
  <c r="BK6" i="139"/>
  <c r="K9" i="114"/>
  <c r="U18" i="114"/>
  <c r="K18" i="114"/>
  <c r="L9" i="114"/>
  <c r="K6" i="36"/>
  <c r="D7" i="139"/>
  <c r="D13" i="209" s="1"/>
  <c r="K9" i="139"/>
  <c r="C26" i="120"/>
  <c r="B15" i="120"/>
  <c r="AV9" i="120"/>
  <c r="AV8" i="120"/>
  <c r="AV6" i="130"/>
  <c r="AY21" i="209"/>
  <c r="AZ22" i="209" s="1"/>
  <c r="AV7" i="130"/>
  <c r="AV9" i="102"/>
  <c r="D7" i="178"/>
  <c r="D26" i="121"/>
  <c r="D9" i="102"/>
  <c r="AV7" i="178"/>
  <c r="C10" i="102"/>
  <c r="AK23" i="117"/>
  <c r="W22" i="117"/>
  <c r="O33" i="117" s="1"/>
  <c r="D8" i="117"/>
  <c r="D22" i="117" s="1"/>
  <c r="D33" i="117" s="1"/>
  <c r="AM23" i="117"/>
  <c r="L14" i="124"/>
  <c r="AO23" i="117"/>
  <c r="C10" i="117"/>
  <c r="AL23" i="117"/>
  <c r="AV10" i="75"/>
  <c r="AV7" i="184"/>
  <c r="AV8" i="184" s="1"/>
  <c r="AV6" i="183"/>
  <c r="AV6" i="114"/>
  <c r="AV5" i="114"/>
  <c r="C15" i="178"/>
  <c r="AV7" i="179"/>
  <c r="AV8" i="179" s="1"/>
  <c r="L9" i="179"/>
  <c r="L10" i="179"/>
  <c r="K9" i="179"/>
  <c r="C8" i="179"/>
  <c r="H30" i="22"/>
  <c r="H37" i="22"/>
  <c r="K10" i="179"/>
  <c r="C18" i="130"/>
  <c r="D15" i="178"/>
  <c r="B15" i="178"/>
  <c r="B8" i="102"/>
  <c r="L8" i="178"/>
  <c r="AV5" i="178"/>
  <c r="K8" i="36"/>
  <c r="L8" i="114"/>
  <c r="C15" i="114"/>
  <c r="C7" i="114"/>
  <c r="C16" i="139"/>
  <c r="C6" i="36"/>
  <c r="C20" i="36" s="1"/>
  <c r="C10" i="36"/>
  <c r="C24" i="36" s="1"/>
  <c r="C18" i="184"/>
  <c r="B15" i="75"/>
  <c r="B6" i="229" s="1"/>
  <c r="B20" i="229" s="1"/>
  <c r="C18" i="178"/>
  <c r="AV9" i="75"/>
  <c r="AV19" i="117"/>
  <c r="C7" i="177"/>
  <c r="BK11" i="36"/>
  <c r="B14" i="177"/>
  <c r="B71" i="53"/>
  <c r="K7" i="177"/>
  <c r="K5" i="229" s="1"/>
  <c r="AV5" i="177"/>
  <c r="L22" i="117"/>
  <c r="L13" i="124"/>
  <c r="K7" i="117"/>
  <c r="K21" i="117" s="1"/>
  <c r="K14" i="125"/>
  <c r="D12" i="125"/>
  <c r="L12" i="125"/>
  <c r="L14" i="125" s="1"/>
  <c r="D15" i="139"/>
  <c r="B10" i="139"/>
  <c r="L7" i="139"/>
  <c r="L6" i="36" s="1"/>
  <c r="BK5" i="139"/>
  <c r="D14" i="139"/>
  <c r="B11" i="184"/>
  <c r="B17" i="209" s="1"/>
  <c r="N12" i="229" l="1"/>
  <c r="N26" i="120"/>
  <c r="Y13" i="120"/>
  <c r="N27" i="120" s="1"/>
  <c r="Y9" i="229"/>
  <c r="Y12" i="229" s="1"/>
  <c r="D58" i="50"/>
  <c r="D25" i="71"/>
  <c r="B24" i="71"/>
  <c r="B57" i="50"/>
  <c r="D57" i="50"/>
  <c r="D24" i="71"/>
  <c r="X12" i="229"/>
  <c r="S12" i="229"/>
  <c r="Q12" i="229"/>
  <c r="Q13" i="229" s="1"/>
  <c r="T23" i="229"/>
  <c r="AJ12" i="229"/>
  <c r="R23" i="229"/>
  <c r="AH12" i="229"/>
  <c r="M23" i="229"/>
  <c r="AC12" i="229"/>
  <c r="L23" i="229"/>
  <c r="AB12" i="229"/>
  <c r="V12" i="229"/>
  <c r="N23" i="229"/>
  <c r="AD12" i="229"/>
  <c r="N26" i="229" s="1"/>
  <c r="P13" i="229"/>
  <c r="S23" i="229"/>
  <c r="AI12" i="229"/>
  <c r="S26" i="229" s="1"/>
  <c r="O23" i="229"/>
  <c r="AE12" i="229"/>
  <c r="K23" i="229"/>
  <c r="AA12" i="229"/>
  <c r="AA13" i="229" s="1"/>
  <c r="K27" i="229" s="1"/>
  <c r="Q23" i="229"/>
  <c r="AG12" i="229"/>
  <c r="Q26" i="229" s="1"/>
  <c r="L9" i="229"/>
  <c r="L9" i="209"/>
  <c r="T12" i="229"/>
  <c r="U13" i="229" s="1"/>
  <c r="P23" i="229"/>
  <c r="AF12" i="229"/>
  <c r="Y9" i="114"/>
  <c r="N18" i="114" s="1"/>
  <c r="Y8" i="36"/>
  <c r="Y12" i="36" s="1"/>
  <c r="Z13" i="36" s="1"/>
  <c r="Y15" i="209"/>
  <c r="Z8" i="114"/>
  <c r="AV13" i="36"/>
  <c r="V27" i="36" s="1"/>
  <c r="U26" i="36"/>
  <c r="AN8" i="114"/>
  <c r="R17" i="114" s="1"/>
  <c r="AO8" i="114"/>
  <c r="AN15" i="209"/>
  <c r="AN21" i="209" s="1"/>
  <c r="AN8" i="36"/>
  <c r="R22" i="36"/>
  <c r="AR12" i="36"/>
  <c r="N16" i="114"/>
  <c r="AP8" i="114"/>
  <c r="AP15" i="209"/>
  <c r="AP21" i="209" s="1"/>
  <c r="AQ22" i="209" s="1"/>
  <c r="AP8" i="36"/>
  <c r="AQ8" i="114"/>
  <c r="U17" i="114" s="1"/>
  <c r="T16" i="114"/>
  <c r="AM15" i="209"/>
  <c r="AM21" i="209" s="1"/>
  <c r="AM8" i="36"/>
  <c r="X8" i="114"/>
  <c r="W8" i="36"/>
  <c r="W12" i="36" s="1"/>
  <c r="X13" i="36" s="1"/>
  <c r="W15" i="209"/>
  <c r="AN9" i="114"/>
  <c r="S26" i="36"/>
  <c r="Q22" i="36"/>
  <c r="AQ12" i="36"/>
  <c r="N13" i="36"/>
  <c r="AR22" i="209"/>
  <c r="AT22" i="209"/>
  <c r="AU22" i="209"/>
  <c r="T22" i="36"/>
  <c r="AT12" i="36"/>
  <c r="AK9" i="114"/>
  <c r="AK8" i="36"/>
  <c r="AK15" i="209"/>
  <c r="AK8" i="114"/>
  <c r="AL8" i="114"/>
  <c r="U13" i="36"/>
  <c r="AL9" i="114"/>
  <c r="AL8" i="36"/>
  <c r="AL15" i="209"/>
  <c r="AL21" i="209" s="1"/>
  <c r="AM8" i="114"/>
  <c r="AO15" i="209"/>
  <c r="AO21" i="209" s="1"/>
  <c r="AO8" i="36"/>
  <c r="R13" i="36"/>
  <c r="AP9" i="114"/>
  <c r="T18" i="114" s="1"/>
  <c r="V8" i="36"/>
  <c r="V12" i="36" s="1"/>
  <c r="V15" i="209"/>
  <c r="W8" i="114"/>
  <c r="L17" i="114" s="1"/>
  <c r="AT13" i="229"/>
  <c r="M8" i="139"/>
  <c r="BC22" i="209"/>
  <c r="M22" i="210"/>
  <c r="G22" i="76" s="1"/>
  <c r="L6" i="10"/>
  <c r="G6" i="84" s="1"/>
  <c r="F21" i="76"/>
  <c r="BB22" i="209"/>
  <c r="B29" i="120"/>
  <c r="B9" i="209" s="1"/>
  <c r="B9" i="229"/>
  <c r="B23" i="229" s="1"/>
  <c r="M9" i="178"/>
  <c r="L8" i="229"/>
  <c r="AV8" i="229" s="1"/>
  <c r="L12" i="229"/>
  <c r="AS13" i="229"/>
  <c r="V13" i="229"/>
  <c r="AR13" i="229"/>
  <c r="M14" i="75"/>
  <c r="M6" i="229"/>
  <c r="M12" i="229" s="1"/>
  <c r="N13" i="229" s="1"/>
  <c r="N13" i="75"/>
  <c r="AK14" i="75"/>
  <c r="U28" i="75" s="1"/>
  <c r="AL13" i="75"/>
  <c r="V27" i="75" s="1"/>
  <c r="AK6" i="229"/>
  <c r="AK13" i="75"/>
  <c r="U27" i="75" s="1"/>
  <c r="AP14" i="75"/>
  <c r="Z28" i="75" s="1"/>
  <c r="AP6" i="229"/>
  <c r="AQ13" i="75"/>
  <c r="AN6" i="229"/>
  <c r="AO13" i="75"/>
  <c r="Y27" i="75" s="1"/>
  <c r="AO6" i="229"/>
  <c r="AP13" i="75"/>
  <c r="Z27" i="75" s="1"/>
  <c r="R12" i="229"/>
  <c r="S13" i="229" s="1"/>
  <c r="O13" i="229"/>
  <c r="W6" i="229"/>
  <c r="W12" i="229" s="1"/>
  <c r="X13" i="75"/>
  <c r="AM14" i="75"/>
  <c r="W28" i="75" s="1"/>
  <c r="AM6" i="229"/>
  <c r="AN13" i="75"/>
  <c r="X27" i="75" s="1"/>
  <c r="AL6" i="229"/>
  <c r="AM13" i="75"/>
  <c r="W27" i="75" s="1"/>
  <c r="P14" i="75"/>
  <c r="AN14" i="75"/>
  <c r="X28" i="75" s="1"/>
  <c r="Q14" i="75"/>
  <c r="AO14" i="75"/>
  <c r="Y28" i="75" s="1"/>
  <c r="U14" i="75"/>
  <c r="AS14" i="75"/>
  <c r="V14" i="75"/>
  <c r="AT14" i="75"/>
  <c r="W14" i="75"/>
  <c r="AU14" i="75"/>
  <c r="Z14" i="75"/>
  <c r="AB14" i="75"/>
  <c r="L28" i="75" s="1"/>
  <c r="AC14" i="75"/>
  <c r="M28" i="75" s="1"/>
  <c r="AG14" i="75"/>
  <c r="Q28" i="75" s="1"/>
  <c r="K6" i="229"/>
  <c r="K12" i="229" s="1"/>
  <c r="N14" i="75"/>
  <c r="AH14" i="75"/>
  <c r="R28" i="75" s="1"/>
  <c r="AI14" i="75"/>
  <c r="S28" i="75" s="1"/>
  <c r="AL14" i="75"/>
  <c r="V28" i="75" s="1"/>
  <c r="AD14" i="75"/>
  <c r="N28" i="75" s="1"/>
  <c r="AF14" i="75"/>
  <c r="P28" i="75" s="1"/>
  <c r="AR14" i="75"/>
  <c r="AJ14" i="75"/>
  <c r="T28" i="75" s="1"/>
  <c r="X14" i="75"/>
  <c r="AE14" i="75"/>
  <c r="O28" i="75" s="1"/>
  <c r="AA14" i="75"/>
  <c r="K28" i="75" s="1"/>
  <c r="W13" i="75"/>
  <c r="Y14" i="75"/>
  <c r="C5" i="209"/>
  <c r="C5" i="229"/>
  <c r="AV5" i="229"/>
  <c r="AL32" i="50"/>
  <c r="V65" i="50"/>
  <c r="AJ5" i="10"/>
  <c r="AJ9" i="10" s="1"/>
  <c r="AJ42" i="10" s="1"/>
  <c r="T66" i="50"/>
  <c r="V9" i="177"/>
  <c r="W9" i="177"/>
  <c r="K18" i="177" s="1"/>
  <c r="AG9" i="177"/>
  <c r="U18" i="177" s="1"/>
  <c r="AH9" i="177"/>
  <c r="V18" i="177" s="1"/>
  <c r="AI9" i="177"/>
  <c r="AS9" i="177"/>
  <c r="AT9" i="177"/>
  <c r="AU9" i="177"/>
  <c r="U9" i="177"/>
  <c r="AA9" i="177"/>
  <c r="O18" i="177" s="1"/>
  <c r="Q9" i="177"/>
  <c r="O9" i="177"/>
  <c r="AF9" i="177"/>
  <c r="T18" i="177" s="1"/>
  <c r="AP9" i="177"/>
  <c r="AN9" i="177"/>
  <c r="AR9" i="177"/>
  <c r="AL9" i="177"/>
  <c r="S9" i="177"/>
  <c r="AC9" i="177"/>
  <c r="Q18" i="177" s="1"/>
  <c r="Z9" i="177"/>
  <c r="N18" i="177" s="1"/>
  <c r="T9" i="177"/>
  <c r="N9" i="177"/>
  <c r="R9" i="177"/>
  <c r="AB9" i="177"/>
  <c r="P18" i="177" s="1"/>
  <c r="AQ9" i="177"/>
  <c r="AM9" i="177"/>
  <c r="AJ9" i="177"/>
  <c r="AK9" i="177"/>
  <c r="X9" i="177"/>
  <c r="L18" i="177" s="1"/>
  <c r="P9" i="177"/>
  <c r="AD9" i="177"/>
  <c r="R18" i="177" s="1"/>
  <c r="M9" i="177"/>
  <c r="Y9" i="177"/>
  <c r="M18" i="177" s="1"/>
  <c r="AO9" i="177"/>
  <c r="AE9" i="177"/>
  <c r="S18" i="177" s="1"/>
  <c r="AQ12" i="102"/>
  <c r="W10" i="130"/>
  <c r="AG10" i="130"/>
  <c r="Q20" i="130" s="1"/>
  <c r="AH10" i="130"/>
  <c r="R20" i="130" s="1"/>
  <c r="AI10" i="130"/>
  <c r="S20" i="130" s="1"/>
  <c r="AS10" i="130"/>
  <c r="AT10" i="130"/>
  <c r="AU10" i="130"/>
  <c r="U10" i="130"/>
  <c r="V10" i="130"/>
  <c r="AM10" i="130"/>
  <c r="W20" i="130" s="1"/>
  <c r="AA10" i="130"/>
  <c r="K20" i="130" s="1"/>
  <c r="AL10" i="130"/>
  <c r="V20" i="130" s="1"/>
  <c r="AF10" i="130"/>
  <c r="P20" i="130" s="1"/>
  <c r="AK10" i="130"/>
  <c r="U20" i="130" s="1"/>
  <c r="M10" i="130"/>
  <c r="O10" i="130"/>
  <c r="N10" i="130"/>
  <c r="R10" i="130"/>
  <c r="AR10" i="130"/>
  <c r="X10" i="130"/>
  <c r="T10" i="130"/>
  <c r="Z10" i="130"/>
  <c r="Y10" i="130"/>
  <c r="P10" i="130"/>
  <c r="S10" i="130"/>
  <c r="Q10" i="130"/>
  <c r="AQ10" i="130"/>
  <c r="AC10" i="130"/>
  <c r="M20" i="130" s="1"/>
  <c r="AE10" i="130"/>
  <c r="O20" i="130" s="1"/>
  <c r="AB10" i="130"/>
  <c r="L20" i="130" s="1"/>
  <c r="AO10" i="130"/>
  <c r="Y20" i="130" s="1"/>
  <c r="AJ10" i="130"/>
  <c r="T20" i="130" s="1"/>
  <c r="AN10" i="130"/>
  <c r="X20" i="130" s="1"/>
  <c r="AP10" i="130"/>
  <c r="Z20" i="130" s="1"/>
  <c r="AD10" i="130"/>
  <c r="N20" i="130" s="1"/>
  <c r="D51" i="50"/>
  <c r="D17" i="71"/>
  <c r="S18" i="114"/>
  <c r="P18" i="114"/>
  <c r="R18" i="114"/>
  <c r="Q18" i="114"/>
  <c r="N17" i="114"/>
  <c r="L8" i="76"/>
  <c r="BJ22" i="209"/>
  <c r="BI22" i="209"/>
  <c r="C26" i="75"/>
  <c r="AG32" i="50"/>
  <c r="AJ91" i="22"/>
  <c r="AC32" i="50"/>
  <c r="AF32" i="50"/>
  <c r="V12" i="102"/>
  <c r="U31" i="50"/>
  <c r="AA12" i="102"/>
  <c r="AA31" i="50"/>
  <c r="K65" i="50" s="1"/>
  <c r="AP12" i="102"/>
  <c r="AO31" i="50"/>
  <c r="Y65" i="50" s="1"/>
  <c r="AE32" i="50"/>
  <c r="AX21" i="209"/>
  <c r="AY22" i="209" s="1"/>
  <c r="Y12" i="102"/>
  <c r="X31" i="50"/>
  <c r="AJ12" i="102"/>
  <c r="AI31" i="50"/>
  <c r="S65" i="50" s="1"/>
  <c r="AD32" i="50"/>
  <c r="AI12" i="102"/>
  <c r="AH31" i="50"/>
  <c r="R65" i="50" s="1"/>
  <c r="AB32" i="50"/>
  <c r="M9" i="130"/>
  <c r="AV7" i="183"/>
  <c r="K9" i="36"/>
  <c r="K16" i="209"/>
  <c r="L8" i="183"/>
  <c r="C9" i="36"/>
  <c r="C23" i="36" s="1"/>
  <c r="L9" i="183"/>
  <c r="K9" i="183"/>
  <c r="D7" i="183"/>
  <c r="D16" i="183" s="1"/>
  <c r="AV7" i="114"/>
  <c r="AA10" i="178"/>
  <c r="AB10" i="178"/>
  <c r="W10" i="178"/>
  <c r="AG10" i="178"/>
  <c r="Z10" i="178"/>
  <c r="AI10" i="178"/>
  <c r="M10" i="178"/>
  <c r="AK10" i="178"/>
  <c r="AU10" i="178"/>
  <c r="N10" i="178"/>
  <c r="AL10" i="178"/>
  <c r="O10" i="178"/>
  <c r="AM10" i="178"/>
  <c r="P10" i="178"/>
  <c r="AN10" i="178"/>
  <c r="U10" i="178"/>
  <c r="AS10" i="178"/>
  <c r="Y10" i="178"/>
  <c r="AT10" i="178"/>
  <c r="R10" i="178"/>
  <c r="V10" i="178"/>
  <c r="Q10" i="178"/>
  <c r="AR10" i="178"/>
  <c r="T10" i="178"/>
  <c r="AD10" i="178"/>
  <c r="AO10" i="178"/>
  <c r="X10" i="178"/>
  <c r="S10" i="178"/>
  <c r="AP10" i="178"/>
  <c r="AQ10" i="178"/>
  <c r="AC10" i="178"/>
  <c r="AH10" i="178"/>
  <c r="AJ10" i="178"/>
  <c r="AE10" i="178"/>
  <c r="AF10" i="178"/>
  <c r="K30" i="22"/>
  <c r="K31" i="22" s="1"/>
  <c r="K37" i="22"/>
  <c r="M30" i="22"/>
  <c r="M31" i="22" s="1"/>
  <c r="M37" i="22"/>
  <c r="L30" i="22"/>
  <c r="L31" i="22" s="1"/>
  <c r="L37" i="22"/>
  <c r="N30" i="22"/>
  <c r="N31" i="22" s="1"/>
  <c r="N37" i="22"/>
  <c r="R10" i="184"/>
  <c r="S9" i="184"/>
  <c r="R9" i="184"/>
  <c r="AL10" i="184"/>
  <c r="AG10" i="184"/>
  <c r="AM10" i="184"/>
  <c r="N10" i="184"/>
  <c r="AS10" i="184"/>
  <c r="O10" i="184"/>
  <c r="AT10" i="184"/>
  <c r="AA10" i="184"/>
  <c r="U10" i="184"/>
  <c r="AU10" i="184"/>
  <c r="V10" i="184"/>
  <c r="W10" i="184"/>
  <c r="Z10" i="184"/>
  <c r="AH10" i="184"/>
  <c r="AI10" i="184"/>
  <c r="AF10" i="184"/>
  <c r="AK10" i="184"/>
  <c r="Y10" i="184"/>
  <c r="AB10" i="184"/>
  <c r="AD10" i="184"/>
  <c r="AC10" i="184"/>
  <c r="AJ10" i="184"/>
  <c r="AE10" i="184"/>
  <c r="AN10" i="184"/>
  <c r="AR10" i="184"/>
  <c r="AP10" i="184"/>
  <c r="AQ10" i="184"/>
  <c r="Q10" i="184"/>
  <c r="AO10" i="184"/>
  <c r="S10" i="184"/>
  <c r="T9" i="184"/>
  <c r="M10" i="184"/>
  <c r="X10" i="184"/>
  <c r="K17" i="209"/>
  <c r="BK17" i="209" s="1"/>
  <c r="K10" i="184"/>
  <c r="K10" i="36"/>
  <c r="AV12" i="75"/>
  <c r="L13" i="125"/>
  <c r="B11" i="130"/>
  <c r="L10" i="130"/>
  <c r="AE12" i="102"/>
  <c r="AO12" i="102"/>
  <c r="AH12" i="102"/>
  <c r="T12" i="102"/>
  <c r="AC12" i="102"/>
  <c r="R12" i="102"/>
  <c r="D8" i="130"/>
  <c r="AG12" i="102"/>
  <c r="X12" i="102"/>
  <c r="AD12" i="102"/>
  <c r="S12" i="102"/>
  <c r="AM10" i="102"/>
  <c r="AM11" i="102" s="1"/>
  <c r="AF12" i="102"/>
  <c r="U12" i="102"/>
  <c r="AB12" i="102"/>
  <c r="AV7" i="102"/>
  <c r="AK12" i="120"/>
  <c r="N14" i="120"/>
  <c r="AR14" i="120"/>
  <c r="S14" i="120"/>
  <c r="AT14" i="120"/>
  <c r="T14" i="120"/>
  <c r="Z14" i="120"/>
  <c r="O28" i="120" s="1"/>
  <c r="V14" i="120"/>
  <c r="K28" i="120" s="1"/>
  <c r="Y14" i="120"/>
  <c r="N28" i="120" s="1"/>
  <c r="AE14" i="120"/>
  <c r="T28" i="120" s="1"/>
  <c r="AH14" i="120"/>
  <c r="AF14" i="120"/>
  <c r="U28" i="120" s="1"/>
  <c r="AL14" i="120"/>
  <c r="M14" i="120"/>
  <c r="AQ14" i="120"/>
  <c r="AJ14" i="120"/>
  <c r="AS14" i="120"/>
  <c r="AU14" i="120"/>
  <c r="AM14" i="120"/>
  <c r="AP14" i="120"/>
  <c r="AN14" i="120"/>
  <c r="AO14" i="120"/>
  <c r="AB14" i="120"/>
  <c r="Q28" i="120" s="1"/>
  <c r="W14" i="120"/>
  <c r="L28" i="120" s="1"/>
  <c r="X14" i="120"/>
  <c r="M28" i="120" s="1"/>
  <c r="R14" i="120"/>
  <c r="AA14" i="120"/>
  <c r="P28" i="120" s="1"/>
  <c r="Q14" i="120"/>
  <c r="O14" i="120"/>
  <c r="AC14" i="120"/>
  <c r="R28" i="120" s="1"/>
  <c r="AD14" i="120"/>
  <c r="S28" i="120" s="1"/>
  <c r="P14" i="120"/>
  <c r="U14" i="120"/>
  <c r="AI14" i="120"/>
  <c r="M13" i="120"/>
  <c r="AG14" i="120"/>
  <c r="K9" i="209"/>
  <c r="K8" i="209"/>
  <c r="K9" i="178"/>
  <c r="K10" i="178"/>
  <c r="D8" i="178"/>
  <c r="K5" i="209"/>
  <c r="L8" i="127"/>
  <c r="L7" i="127"/>
  <c r="M6" i="127"/>
  <c r="N5" i="127"/>
  <c r="K14" i="120"/>
  <c r="L13" i="120"/>
  <c r="T17" i="114"/>
  <c r="D8" i="184"/>
  <c r="D17" i="209" s="1"/>
  <c r="C21" i="210"/>
  <c r="C21" i="76" s="1"/>
  <c r="L10" i="184"/>
  <c r="L9" i="184"/>
  <c r="L15" i="76"/>
  <c r="K21" i="210"/>
  <c r="E21" i="76" s="1"/>
  <c r="L16" i="76"/>
  <c r="L14" i="75"/>
  <c r="K6" i="209"/>
  <c r="D17" i="178"/>
  <c r="C11" i="209"/>
  <c r="H31" i="22"/>
  <c r="K13" i="120"/>
  <c r="D12" i="120"/>
  <c r="L14" i="120"/>
  <c r="L18" i="76"/>
  <c r="L9" i="130"/>
  <c r="K10" i="130"/>
  <c r="K7" i="209"/>
  <c r="K9" i="130"/>
  <c r="R34" i="117"/>
  <c r="AP24" i="117"/>
  <c r="AN24" i="117"/>
  <c r="C16" i="183"/>
  <c r="B19" i="183" s="1"/>
  <c r="B10" i="183"/>
  <c r="B9" i="36" s="1"/>
  <c r="P16" i="114"/>
  <c r="K17" i="114"/>
  <c r="B19" i="139"/>
  <c r="B13" i="209"/>
  <c r="L9" i="139"/>
  <c r="AV21" i="209"/>
  <c r="D7" i="114"/>
  <c r="D15" i="209" s="1"/>
  <c r="C15" i="209"/>
  <c r="Q16" i="114"/>
  <c r="R16" i="114"/>
  <c r="O18" i="114"/>
  <c r="O16" i="114"/>
  <c r="M18" i="114"/>
  <c r="M16" i="114"/>
  <c r="L18" i="114"/>
  <c r="L16" i="114"/>
  <c r="S16" i="114"/>
  <c r="BK14" i="209"/>
  <c r="D8" i="179"/>
  <c r="D18" i="179" s="1"/>
  <c r="C12" i="209"/>
  <c r="AW21" i="209"/>
  <c r="BK7" i="139"/>
  <c r="AL24" i="117"/>
  <c r="AV8" i="130"/>
  <c r="AV12" i="120"/>
  <c r="L13" i="75"/>
  <c r="B14" i="102"/>
  <c r="B21" i="130"/>
  <c r="D12" i="75"/>
  <c r="AV8" i="178"/>
  <c r="B11" i="178"/>
  <c r="B8" i="229" s="1"/>
  <c r="B22" i="229" s="1"/>
  <c r="AM24" i="117"/>
  <c r="B13" i="117"/>
  <c r="AO24" i="117"/>
  <c r="D7" i="117"/>
  <c r="D21" i="117" s="1"/>
  <c r="D32" i="117" s="1"/>
  <c r="K13" i="75"/>
  <c r="K14" i="75"/>
  <c r="O17" i="114"/>
  <c r="Q17" i="114"/>
  <c r="P17" i="114"/>
  <c r="M17" i="114"/>
  <c r="C18" i="179"/>
  <c r="B21" i="179" s="1"/>
  <c r="C5" i="36"/>
  <c r="C19" i="36" s="1"/>
  <c r="B11" i="179"/>
  <c r="L10" i="178"/>
  <c r="L9" i="178"/>
  <c r="S17" i="114"/>
  <c r="C8" i="36"/>
  <c r="C22" i="36" s="1"/>
  <c r="C16" i="114"/>
  <c r="B10" i="114"/>
  <c r="B15" i="209" s="1"/>
  <c r="B6" i="36"/>
  <c r="B20" i="36" s="1"/>
  <c r="L8" i="139"/>
  <c r="D16" i="139"/>
  <c r="D6" i="36"/>
  <c r="D20" i="36" s="1"/>
  <c r="C16" i="177"/>
  <c r="C39" i="50"/>
  <c r="BK7" i="36"/>
  <c r="B10" i="36"/>
  <c r="B24" i="36" s="1"/>
  <c r="B21" i="184"/>
  <c r="L9" i="177"/>
  <c r="K9" i="177"/>
  <c r="D7" i="177"/>
  <c r="B10" i="177"/>
  <c r="B29" i="75"/>
  <c r="B6" i="209" s="1"/>
  <c r="L8" i="177"/>
  <c r="AV7" i="177"/>
  <c r="AT32" i="50"/>
  <c r="AT5" i="10" s="1"/>
  <c r="AT9" i="10" s="1"/>
  <c r="N22" i="117"/>
  <c r="M22" i="117"/>
  <c r="D7" i="36"/>
  <c r="D21" i="36" s="1"/>
  <c r="G31" i="22"/>
  <c r="Y13" i="229" l="1"/>
  <c r="Z13" i="229"/>
  <c r="T13" i="229"/>
  <c r="X13" i="229"/>
  <c r="L26" i="229"/>
  <c r="AC13" i="229"/>
  <c r="M27" i="229" s="1"/>
  <c r="K26" i="229"/>
  <c r="AB13" i="229"/>
  <c r="L27" i="229" s="1"/>
  <c r="AD13" i="229"/>
  <c r="N27" i="229" s="1"/>
  <c r="M26" i="229"/>
  <c r="AL13" i="120"/>
  <c r="AK9" i="209"/>
  <c r="AK21" i="209" s="1"/>
  <c r="AK9" i="229"/>
  <c r="AE13" i="229"/>
  <c r="O27" i="229" s="1"/>
  <c r="AF13" i="229"/>
  <c r="P27" i="229" s="1"/>
  <c r="O26" i="229"/>
  <c r="P26" i="229"/>
  <c r="AG13" i="229"/>
  <c r="Q27" i="229" s="1"/>
  <c r="AH13" i="229"/>
  <c r="R27" i="229" s="1"/>
  <c r="R26" i="229"/>
  <c r="AI13" i="229"/>
  <c r="S27" i="229" s="1"/>
  <c r="AJ13" i="229"/>
  <c r="T27" i="229" s="1"/>
  <c r="T26" i="229"/>
  <c r="AP22" i="209"/>
  <c r="AN22" i="209"/>
  <c r="N22" i="36"/>
  <c r="AN12" i="36"/>
  <c r="AO22" i="209"/>
  <c r="AM22" i="209"/>
  <c r="M22" i="36"/>
  <c r="AM12" i="36"/>
  <c r="AR13" i="36"/>
  <c r="R27" i="36" s="1"/>
  <c r="Q26" i="36"/>
  <c r="AU13" i="36"/>
  <c r="U27" i="36" s="1"/>
  <c r="T26" i="36"/>
  <c r="P22" i="36"/>
  <c r="AP12" i="36"/>
  <c r="O22" i="36"/>
  <c r="AO12" i="36"/>
  <c r="AT13" i="36"/>
  <c r="T27" i="36" s="1"/>
  <c r="W13" i="36"/>
  <c r="K22" i="36"/>
  <c r="AK12" i="36"/>
  <c r="L22" i="36"/>
  <c r="AL12" i="36"/>
  <c r="V13" i="36"/>
  <c r="R26" i="36"/>
  <c r="AS13" i="36"/>
  <c r="S27" i="36" s="1"/>
  <c r="Y13" i="36"/>
  <c r="B7" i="209"/>
  <c r="B7" i="229"/>
  <c r="B21" i="229" s="1"/>
  <c r="D7" i="209"/>
  <c r="D7" i="229"/>
  <c r="D21" i="229" s="1"/>
  <c r="D9" i="209"/>
  <c r="D9" i="229"/>
  <c r="D23" i="229" s="1"/>
  <c r="W13" i="229"/>
  <c r="D8" i="209"/>
  <c r="D8" i="229"/>
  <c r="D22" i="229" s="1"/>
  <c r="AV6" i="229"/>
  <c r="R13" i="229"/>
  <c r="M13" i="229"/>
  <c r="Y20" i="229"/>
  <c r="AO12" i="229"/>
  <c r="AO14" i="229" s="1"/>
  <c r="Y28" i="229" s="1"/>
  <c r="U20" i="229"/>
  <c r="W20" i="229"/>
  <c r="AM12" i="229"/>
  <c r="AM14" i="229" s="1"/>
  <c r="W28" i="229" s="1"/>
  <c r="V20" i="229"/>
  <c r="AL12" i="229"/>
  <c r="AL14" i="229" s="1"/>
  <c r="V28" i="229" s="1"/>
  <c r="D6" i="209"/>
  <c r="D6" i="229"/>
  <c r="D20" i="229" s="1"/>
  <c r="X20" i="229"/>
  <c r="AN12" i="229"/>
  <c r="AN14" i="229" s="1"/>
  <c r="X28" i="229" s="1"/>
  <c r="Z20" i="229"/>
  <c r="AP12" i="229"/>
  <c r="AP14" i="229" s="1"/>
  <c r="Z28" i="229" s="1"/>
  <c r="D5" i="209"/>
  <c r="D5" i="229"/>
  <c r="D19" i="229" s="1"/>
  <c r="AH14" i="229"/>
  <c r="R28" i="229" s="1"/>
  <c r="Z14" i="229"/>
  <c r="AI14" i="229"/>
  <c r="S28" i="229" s="1"/>
  <c r="V14" i="229"/>
  <c r="W14" i="229"/>
  <c r="N14" i="229"/>
  <c r="AS14" i="229"/>
  <c r="AT14" i="229"/>
  <c r="AU14" i="229"/>
  <c r="O14" i="229"/>
  <c r="U14" i="229"/>
  <c r="T14" i="229"/>
  <c r="AR14" i="229"/>
  <c r="AA14" i="229"/>
  <c r="K28" i="229" s="1"/>
  <c r="AF14" i="229"/>
  <c r="P28" i="229" s="1"/>
  <c r="AG14" i="229"/>
  <c r="Q28" i="229" s="1"/>
  <c r="M14" i="229"/>
  <c r="AJ14" i="229"/>
  <c r="T28" i="229" s="1"/>
  <c r="AC14" i="229"/>
  <c r="M28" i="229" s="1"/>
  <c r="X14" i="229"/>
  <c r="K14" i="229"/>
  <c r="L14" i="229"/>
  <c r="L13" i="229"/>
  <c r="Y14" i="229"/>
  <c r="P14" i="229"/>
  <c r="S14" i="229"/>
  <c r="AD14" i="229"/>
  <c r="N28" i="229" s="1"/>
  <c r="AB14" i="229"/>
  <c r="L28" i="229" s="1"/>
  <c r="R14" i="229"/>
  <c r="Q14" i="229"/>
  <c r="AQ14" i="229"/>
  <c r="AE14" i="229"/>
  <c r="O28" i="229" s="1"/>
  <c r="C19" i="229"/>
  <c r="C12" i="229"/>
  <c r="C26" i="229" s="1"/>
  <c r="B5" i="209"/>
  <c r="B5" i="229"/>
  <c r="AD5" i="10"/>
  <c r="N66" i="50"/>
  <c r="AC5" i="10"/>
  <c r="M66" i="50"/>
  <c r="AG5" i="10"/>
  <c r="Q66" i="50"/>
  <c r="AF5" i="10"/>
  <c r="P66" i="50"/>
  <c r="AE5" i="10"/>
  <c r="O66" i="50"/>
  <c r="AB5" i="10"/>
  <c r="L66" i="50"/>
  <c r="AL5" i="10"/>
  <c r="AL9" i="10" s="1"/>
  <c r="AL42" i="10" s="1"/>
  <c r="V66" i="50"/>
  <c r="AT42" i="10"/>
  <c r="T23" i="210"/>
  <c r="AL23" i="210"/>
  <c r="BH23" i="210"/>
  <c r="W23" i="210"/>
  <c r="AR23" i="210"/>
  <c r="BJ23" i="210"/>
  <c r="AW23" i="210"/>
  <c r="X23" i="210"/>
  <c r="AS23" i="210"/>
  <c r="Y23" i="210"/>
  <c r="AU23" i="210"/>
  <c r="Z23" i="210"/>
  <c r="AV23" i="210"/>
  <c r="AA23" i="210"/>
  <c r="AF23" i="210"/>
  <c r="AX23" i="210"/>
  <c r="AG23" i="210"/>
  <c r="AY23" i="210"/>
  <c r="U23" i="210"/>
  <c r="AM23" i="210"/>
  <c r="BI23" i="210"/>
  <c r="M23" i="210"/>
  <c r="G23" i="76" s="1"/>
  <c r="AI23" i="210"/>
  <c r="BD23" i="210"/>
  <c r="O23" i="210"/>
  <c r="AK23" i="210"/>
  <c r="N23" i="210"/>
  <c r="H23" i="76" s="1"/>
  <c r="AJ23" i="210"/>
  <c r="BE23" i="210"/>
  <c r="BG23" i="210"/>
  <c r="BF23" i="210"/>
  <c r="Q23" i="210"/>
  <c r="J23" i="76" s="1"/>
  <c r="R23" i="210"/>
  <c r="BC23" i="210"/>
  <c r="AZ23" i="210"/>
  <c r="AN23" i="210"/>
  <c r="AE23" i="210"/>
  <c r="AB23" i="210"/>
  <c r="S23" i="210"/>
  <c r="P23" i="210"/>
  <c r="BB23" i="210"/>
  <c r="AP23" i="210"/>
  <c r="AD23" i="210"/>
  <c r="BA23" i="210"/>
  <c r="AC23" i="210"/>
  <c r="AQ23" i="210"/>
  <c r="AO23" i="210"/>
  <c r="AT23" i="210"/>
  <c r="V23" i="210"/>
  <c r="AH23" i="210"/>
  <c r="BK21" i="210"/>
  <c r="L21" i="76" s="1"/>
  <c r="AX22" i="209"/>
  <c r="AH32" i="50"/>
  <c r="R66" i="50" s="1"/>
  <c r="AH91" i="22"/>
  <c r="AG33" i="50"/>
  <c r="Q67" i="50" s="1"/>
  <c r="AE33" i="50"/>
  <c r="O67" i="50" s="1"/>
  <c r="AD33" i="50"/>
  <c r="N67" i="50" s="1"/>
  <c r="AI32" i="50"/>
  <c r="AW22" i="209"/>
  <c r="AC33" i="50"/>
  <c r="M67" i="50" s="1"/>
  <c r="AF33" i="50"/>
  <c r="P67" i="50" s="1"/>
  <c r="AN12" i="102"/>
  <c r="AM31" i="50"/>
  <c r="K6" i="10"/>
  <c r="B24" i="210"/>
  <c r="C6" i="10"/>
  <c r="C6" i="84" s="1"/>
  <c r="BK12" i="209"/>
  <c r="BK9" i="36"/>
  <c r="D16" i="209"/>
  <c r="D9" i="36"/>
  <c r="D23" i="36" s="1"/>
  <c r="D18" i="178"/>
  <c r="AR91" i="22"/>
  <c r="BK10" i="36"/>
  <c r="D18" i="184"/>
  <c r="D10" i="36"/>
  <c r="D24" i="36" s="1"/>
  <c r="BK6" i="209"/>
  <c r="D18" i="130"/>
  <c r="AM12" i="102"/>
  <c r="AK14" i="120"/>
  <c r="AK13" i="120"/>
  <c r="N6" i="127"/>
  <c r="O5" i="127"/>
  <c r="N7" i="127"/>
  <c r="M8" i="127"/>
  <c r="M7" i="127"/>
  <c r="BK5" i="209"/>
  <c r="L23" i="210"/>
  <c r="F23" i="76" s="1"/>
  <c r="L22" i="210"/>
  <c r="F22" i="76" s="1"/>
  <c r="K23" i="210"/>
  <c r="E23" i="76" s="1"/>
  <c r="B16" i="209"/>
  <c r="D21" i="210"/>
  <c r="BK8" i="209"/>
  <c r="AU32" i="50"/>
  <c r="AU5" i="10" s="1"/>
  <c r="AU9" i="10" s="1"/>
  <c r="B11" i="209"/>
  <c r="AS32" i="50"/>
  <c r="AS5" i="10" s="1"/>
  <c r="AS9" i="10" s="1"/>
  <c r="D26" i="120"/>
  <c r="BK13" i="209"/>
  <c r="BK7" i="209"/>
  <c r="BK16" i="209"/>
  <c r="B23" i="36"/>
  <c r="BK15" i="209"/>
  <c r="B5" i="36"/>
  <c r="B19" i="36" s="1"/>
  <c r="B12" i="209"/>
  <c r="D5" i="36"/>
  <c r="D12" i="209"/>
  <c r="AP32" i="50"/>
  <c r="D26" i="75"/>
  <c r="B21" i="178"/>
  <c r="B8" i="209" s="1"/>
  <c r="L21" i="117"/>
  <c r="Z32" i="50"/>
  <c r="AV5" i="50"/>
  <c r="L5" i="71" s="1"/>
  <c r="BK5" i="36"/>
  <c r="AR32" i="50"/>
  <c r="AR5" i="10" s="1"/>
  <c r="AR9" i="10" s="1"/>
  <c r="AR42" i="10" s="1"/>
  <c r="AN32" i="50"/>
  <c r="BK8" i="36"/>
  <c r="B8" i="36"/>
  <c r="B22" i="36" s="1"/>
  <c r="B19" i="114"/>
  <c r="D8" i="36"/>
  <c r="D22" i="36" s="1"/>
  <c r="D16" i="114"/>
  <c r="BK6" i="36"/>
  <c r="AO32" i="50"/>
  <c r="AQ32" i="50"/>
  <c r="AQ5" i="10" s="1"/>
  <c r="AQ9" i="10" s="1"/>
  <c r="AA32" i="50"/>
  <c r="K66" i="50" s="1"/>
  <c r="D16" i="177"/>
  <c r="D39" i="50"/>
  <c r="B19" i="177"/>
  <c r="B39" i="50" s="1"/>
  <c r="C12" i="36"/>
  <c r="K12" i="36"/>
  <c r="AV5" i="124"/>
  <c r="AK22" i="209" l="1"/>
  <c r="AL22" i="209"/>
  <c r="U23" i="229"/>
  <c r="AV9" i="229"/>
  <c r="AV12" i="229" s="1"/>
  <c r="AK12" i="229"/>
  <c r="AK14" i="229" s="1"/>
  <c r="U28" i="229" s="1"/>
  <c r="AN13" i="36"/>
  <c r="N27" i="36" s="1"/>
  <c r="M26" i="36"/>
  <c r="AP13" i="36"/>
  <c r="P27" i="36" s="1"/>
  <c r="O26" i="36"/>
  <c r="N26" i="36"/>
  <c r="AO13" i="36"/>
  <c r="O27" i="36" s="1"/>
  <c r="AM13" i="36"/>
  <c r="M27" i="36" s="1"/>
  <c r="L26" i="36"/>
  <c r="AL13" i="36"/>
  <c r="L27" i="36" s="1"/>
  <c r="K26" i="36"/>
  <c r="AK13" i="36"/>
  <c r="K27" i="36" s="1"/>
  <c r="P26" i="36"/>
  <c r="AQ13" i="36"/>
  <c r="Q27" i="36" s="1"/>
  <c r="AK14" i="36"/>
  <c r="K28" i="36" s="1"/>
  <c r="AL14" i="36"/>
  <c r="L28" i="36" s="1"/>
  <c r="AM14" i="36"/>
  <c r="M28" i="36" s="1"/>
  <c r="AN14" i="36"/>
  <c r="N28" i="36" s="1"/>
  <c r="M14" i="36"/>
  <c r="AW14" i="36"/>
  <c r="W28" i="36" s="1"/>
  <c r="N14" i="36"/>
  <c r="AX14" i="36"/>
  <c r="X28" i="36" s="1"/>
  <c r="O14" i="36"/>
  <c r="AY14" i="36"/>
  <c r="Y28" i="36" s="1"/>
  <c r="AB14" i="36"/>
  <c r="P14" i="36"/>
  <c r="AZ14" i="36"/>
  <c r="Z28" i="36" s="1"/>
  <c r="Y14" i="36"/>
  <c r="BI14" i="36"/>
  <c r="AI28" i="36" s="1"/>
  <c r="Z14" i="36"/>
  <c r="BJ14" i="36"/>
  <c r="AJ28" i="36" s="1"/>
  <c r="AA14" i="36"/>
  <c r="BD14" i="36"/>
  <c r="AD28" i="36" s="1"/>
  <c r="BH14" i="36"/>
  <c r="AH28" i="36" s="1"/>
  <c r="X14" i="36"/>
  <c r="BC14" i="36"/>
  <c r="AC28" i="36" s="1"/>
  <c r="AV14" i="36"/>
  <c r="V28" i="36" s="1"/>
  <c r="BG14" i="36"/>
  <c r="AG28" i="36" s="1"/>
  <c r="AQ14" i="36"/>
  <c r="Q28" i="36" s="1"/>
  <c r="AJ14" i="36"/>
  <c r="AE14" i="36"/>
  <c r="S14" i="36"/>
  <c r="AU14" i="36"/>
  <c r="U28" i="36" s="1"/>
  <c r="AI14" i="36"/>
  <c r="BF14" i="36"/>
  <c r="AF28" i="36" s="1"/>
  <c r="AP14" i="36"/>
  <c r="P28" i="36" s="1"/>
  <c r="W14" i="36"/>
  <c r="BB14" i="36"/>
  <c r="AB28" i="36" s="1"/>
  <c r="AT14" i="36"/>
  <c r="T28" i="36" s="1"/>
  <c r="AD14" i="36"/>
  <c r="AH14" i="36"/>
  <c r="R14" i="36"/>
  <c r="V14" i="36"/>
  <c r="T14" i="36"/>
  <c r="AF14" i="36"/>
  <c r="Q14" i="36"/>
  <c r="AG14" i="36"/>
  <c r="U14" i="36"/>
  <c r="AC14" i="36"/>
  <c r="BE14" i="36"/>
  <c r="AE28" i="36" s="1"/>
  <c r="AS14" i="36"/>
  <c r="S28" i="36" s="1"/>
  <c r="AO14" i="36"/>
  <c r="O28" i="36" s="1"/>
  <c r="AR14" i="36"/>
  <c r="R28" i="36" s="1"/>
  <c r="BA14" i="36"/>
  <c r="AA28" i="36" s="1"/>
  <c r="F6" i="84"/>
  <c r="BK6" i="10"/>
  <c r="L6" i="84" s="1"/>
  <c r="V26" i="229"/>
  <c r="AM13" i="229"/>
  <c r="W27" i="229" s="1"/>
  <c r="W26" i="229"/>
  <c r="AN13" i="229"/>
  <c r="X27" i="229" s="1"/>
  <c r="U26" i="229"/>
  <c r="AL13" i="229"/>
  <c r="V27" i="229" s="1"/>
  <c r="AK13" i="229"/>
  <c r="U27" i="229" s="1"/>
  <c r="AQ13" i="229"/>
  <c r="Z26" i="229"/>
  <c r="Y26" i="229"/>
  <c r="AP13" i="229"/>
  <c r="Z27" i="229" s="1"/>
  <c r="AO13" i="229"/>
  <c r="Y27" i="229" s="1"/>
  <c r="X26" i="229"/>
  <c r="D12" i="229"/>
  <c r="D26" i="229" s="1"/>
  <c r="B19" i="229"/>
  <c r="B15" i="229"/>
  <c r="B29" i="229" s="1"/>
  <c r="AO5" i="10"/>
  <c r="AO9" i="10" s="1"/>
  <c r="AO42" i="10" s="1"/>
  <c r="Y66" i="50"/>
  <c r="AI5" i="10"/>
  <c r="S66" i="50"/>
  <c r="AP5" i="10"/>
  <c r="AP9" i="10" s="1"/>
  <c r="AP42" i="10" s="1"/>
  <c r="Z66" i="50"/>
  <c r="AN5" i="10"/>
  <c r="AN9" i="10" s="1"/>
  <c r="X66" i="50"/>
  <c r="AM32" i="50"/>
  <c r="W65" i="50"/>
  <c r="AR10" i="10"/>
  <c r="AQ42" i="10"/>
  <c r="AU42" i="10"/>
  <c r="AV10" i="10"/>
  <c r="AE92" i="22" s="1"/>
  <c r="AA5" i="10"/>
  <c r="AH33" i="50"/>
  <c r="R67" i="50" s="1"/>
  <c r="AH5" i="10"/>
  <c r="AU10" i="10"/>
  <c r="AS10" i="10"/>
  <c r="AS42" i="10"/>
  <c r="AT10" i="10"/>
  <c r="Z5" i="10"/>
  <c r="D6" i="10"/>
  <c r="D6" i="84" s="1"/>
  <c r="B6" i="10"/>
  <c r="B6" i="84" s="1"/>
  <c r="B24" i="76"/>
  <c r="AJ33" i="50"/>
  <c r="T67" i="50" s="1"/>
  <c r="AI33" i="50"/>
  <c r="S67" i="50" s="1"/>
  <c r="AE91" i="22"/>
  <c r="AF92" i="22"/>
  <c r="AO91" i="22"/>
  <c r="AP92" i="22"/>
  <c r="AS91" i="22"/>
  <c r="AM91" i="22"/>
  <c r="AN92" i="22"/>
  <c r="AP91" i="22"/>
  <c r="AQ92" i="22"/>
  <c r="AK91" i="22"/>
  <c r="AL92" i="22"/>
  <c r="AK92" i="22"/>
  <c r="AQ91" i="22"/>
  <c r="AR92" i="22"/>
  <c r="AL91" i="22"/>
  <c r="AM92" i="22"/>
  <c r="AS92" i="22"/>
  <c r="AN91" i="22"/>
  <c r="AO92" i="22"/>
  <c r="BK9" i="209"/>
  <c r="O6" i="127"/>
  <c r="P5" i="127"/>
  <c r="O7" i="127"/>
  <c r="N8" i="127"/>
  <c r="AT33" i="50"/>
  <c r="AU33" i="50"/>
  <c r="D19" i="36"/>
  <c r="M21" i="117"/>
  <c r="AQ33" i="50"/>
  <c r="K14" i="36"/>
  <c r="D12" i="36"/>
  <c r="AS33" i="50"/>
  <c r="AR33" i="50"/>
  <c r="AP33" i="50"/>
  <c r="Z67" i="50" s="1"/>
  <c r="AO33" i="50"/>
  <c r="Y67" i="50" s="1"/>
  <c r="AA33" i="50"/>
  <c r="K67" i="50" s="1"/>
  <c r="O22" i="117"/>
  <c r="P22" i="117"/>
  <c r="L12" i="36"/>
  <c r="M13" i="36" s="1"/>
  <c r="B15" i="36"/>
  <c r="C26" i="36"/>
  <c r="AO10" i="10" l="1"/>
  <c r="AQ10" i="10"/>
  <c r="AP10" i="10"/>
  <c r="AM5" i="10"/>
  <c r="AM9" i="10" s="1"/>
  <c r="W66" i="50"/>
  <c r="AN33" i="50"/>
  <c r="X67" i="50" s="1"/>
  <c r="AN42" i="10"/>
  <c r="AM33" i="50"/>
  <c r="W67" i="50" s="1"/>
  <c r="AH92" i="22"/>
  <c r="AG91" i="22"/>
  <c r="AF91" i="22"/>
  <c r="AG92" i="22"/>
  <c r="Q5" i="127"/>
  <c r="P6" i="127"/>
  <c r="P7" i="127"/>
  <c r="O8" i="127"/>
  <c r="L14" i="36"/>
  <c r="N21" i="117"/>
  <c r="L13" i="36"/>
  <c r="D26" i="36"/>
  <c r="B29" i="36"/>
  <c r="AM42" i="10" l="1"/>
  <c r="AM10" i="10"/>
  <c r="AN10" i="10"/>
  <c r="P8" i="127"/>
  <c r="R5" i="127"/>
  <c r="Q6" i="127"/>
  <c r="O21" i="117"/>
  <c r="AV11" i="124"/>
  <c r="R22" i="117"/>
  <c r="Q22" i="117"/>
  <c r="R6" i="127" l="1"/>
  <c r="S5" i="127"/>
  <c r="R7" i="127"/>
  <c r="Q8" i="127"/>
  <c r="Q7" i="127"/>
  <c r="P21" i="117"/>
  <c r="S22" i="117"/>
  <c r="K33" i="117" s="1"/>
  <c r="AV12" i="124"/>
  <c r="T5" i="127" l="1"/>
  <c r="S6" i="127"/>
  <c r="K13" i="127"/>
  <c r="R8" i="127"/>
  <c r="Q21" i="117"/>
  <c r="AV22" i="117"/>
  <c r="AV5" i="125"/>
  <c r="AV12" i="125" s="1"/>
  <c r="S7" i="127" l="1"/>
  <c r="K15" i="127" s="1"/>
  <c r="S8" i="127"/>
  <c r="K16" i="127" s="1"/>
  <c r="K14" i="127"/>
  <c r="T6" i="127"/>
  <c r="U5" i="127"/>
  <c r="L13" i="127"/>
  <c r="R21" i="117"/>
  <c r="S21" i="117"/>
  <c r="K32" i="117" s="1"/>
  <c r="V5" i="127" l="1"/>
  <c r="U6" i="127"/>
  <c r="M13" i="127"/>
  <c r="U7" i="127"/>
  <c r="M15" i="127" s="1"/>
  <c r="T8" i="127"/>
  <c r="L16" i="127" s="1"/>
  <c r="L14" i="127"/>
  <c r="T7" i="127"/>
  <c r="L15" i="127" s="1"/>
  <c r="AV21" i="117"/>
  <c r="U8" i="127" l="1"/>
  <c r="M16" i="127" s="1"/>
  <c r="M14" i="127"/>
  <c r="W5" i="127"/>
  <c r="V6" i="127"/>
  <c r="N13" i="127"/>
  <c r="V8" i="127" l="1"/>
  <c r="N16" i="127" s="1"/>
  <c r="N14" i="127"/>
  <c r="X5" i="127"/>
  <c r="W6" i="127"/>
  <c r="O13" i="127"/>
  <c r="V7" i="127"/>
  <c r="N15" i="127" s="1"/>
  <c r="Y5" i="127" l="1"/>
  <c r="X6" i="127"/>
  <c r="P13" i="127"/>
  <c r="X7" i="127"/>
  <c r="P15" i="127" s="1"/>
  <c r="W8" i="127"/>
  <c r="O16" i="127" s="1"/>
  <c r="O14" i="127"/>
  <c r="AV5" i="127"/>
  <c r="W7" i="127"/>
  <c r="O15" i="127" s="1"/>
  <c r="AV6" i="127" l="1"/>
  <c r="X8" i="127"/>
  <c r="P16" i="127" s="1"/>
  <c r="P14" i="127"/>
  <c r="Y6" i="127"/>
  <c r="Q13" i="127"/>
  <c r="Y8" i="127" l="1"/>
  <c r="Q16" i="127" s="1"/>
  <c r="BK20" i="209"/>
  <c r="R15" i="127"/>
  <c r="Q14" i="127"/>
  <c r="Y7" i="127"/>
  <c r="Q15" i="127" s="1"/>
  <c r="BK12" i="36" l="1"/>
  <c r="U20" i="117" l="1"/>
  <c r="M31" i="117" l="1"/>
  <c r="U23" i="117"/>
  <c r="V20" i="117"/>
  <c r="V32" i="50"/>
  <c r="V5" i="10" s="1"/>
  <c r="M34" i="117" l="1"/>
  <c r="W20" i="117"/>
  <c r="W32" i="50"/>
  <c r="W5" i="10" s="1"/>
  <c r="N31" i="117"/>
  <c r="V23" i="117"/>
  <c r="V24" i="117" s="1"/>
  <c r="N35" i="117" s="1"/>
  <c r="W33" i="50" l="1"/>
  <c r="O31" i="117"/>
  <c r="W23" i="117"/>
  <c r="W24" i="117" s="1"/>
  <c r="O35" i="117" s="1"/>
  <c r="X20" i="117"/>
  <c r="N34" i="117"/>
  <c r="K15" i="204"/>
  <c r="D15" i="204" l="1"/>
  <c r="L17" i="204"/>
  <c r="L16" i="204"/>
  <c r="X32" i="50"/>
  <c r="X5" i="10" s="1"/>
  <c r="M10" i="102"/>
  <c r="M11" i="102" s="1"/>
  <c r="M31" i="50" s="1"/>
  <c r="G31" i="71" s="1"/>
  <c r="P31" i="117"/>
  <c r="X23" i="117"/>
  <c r="X24" i="117" s="1"/>
  <c r="P35" i="117" s="1"/>
  <c r="Y20" i="117"/>
  <c r="K6" i="102"/>
  <c r="K6" i="117"/>
  <c r="L10" i="102"/>
  <c r="L11" i="102" s="1"/>
  <c r="L31" i="50" s="1"/>
  <c r="F31" i="71" s="1"/>
  <c r="O34" i="117"/>
  <c r="K17" i="204"/>
  <c r="K16" i="204"/>
  <c r="Y32" i="50" l="1"/>
  <c r="Y5" i="10" s="1"/>
  <c r="X33" i="50"/>
  <c r="K10" i="102"/>
  <c r="Q31" i="117"/>
  <c r="Y23" i="117"/>
  <c r="Y24" i="117" s="1"/>
  <c r="Q35" i="117" s="1"/>
  <c r="L20" i="117"/>
  <c r="L23" i="117" s="1"/>
  <c r="L10" i="117"/>
  <c r="P34" i="117"/>
  <c r="M12" i="102"/>
  <c r="K20" i="117"/>
  <c r="K10" i="117"/>
  <c r="N10" i="102"/>
  <c r="N11" i="102" s="1"/>
  <c r="N31" i="50" s="1"/>
  <c r="H31" i="71" s="1"/>
  <c r="M20" i="117"/>
  <c r="M23" i="117" s="1"/>
  <c r="D6" i="117"/>
  <c r="D20" i="117" s="1"/>
  <c r="D31" i="117" s="1"/>
  <c r="D6" i="102"/>
  <c r="Y33" i="50" l="1"/>
  <c r="AJ25" i="117"/>
  <c r="AI25" i="117"/>
  <c r="AH25" i="117"/>
  <c r="AF25" i="117"/>
  <c r="AE25" i="117"/>
  <c r="AD25" i="117"/>
  <c r="AC25" i="117"/>
  <c r="AB25" i="117"/>
  <c r="AA25" i="117"/>
  <c r="AG25" i="117"/>
  <c r="Z25" i="117"/>
  <c r="N12" i="102"/>
  <c r="Z33" i="50"/>
  <c r="L11" i="117"/>
  <c r="N20" i="117"/>
  <c r="N23" i="117" s="1"/>
  <c r="M24" i="117"/>
  <c r="O10" i="102"/>
  <c r="O11" i="102" s="1"/>
  <c r="O31" i="50" s="1"/>
  <c r="Q34" i="117"/>
  <c r="AK24" i="117"/>
  <c r="R35" i="117" s="1"/>
  <c r="K23" i="117"/>
  <c r="K11" i="102"/>
  <c r="K31" i="50" s="1"/>
  <c r="D10" i="102"/>
  <c r="D11" i="209" s="1"/>
  <c r="X25" i="117"/>
  <c r="P36" i="117" s="1"/>
  <c r="AS25" i="117"/>
  <c r="D10" i="117"/>
  <c r="U25" i="117"/>
  <c r="M36" i="117" s="1"/>
  <c r="AR25" i="117"/>
  <c r="AK25" i="117"/>
  <c r="R36" i="117" s="1"/>
  <c r="K11" i="117"/>
  <c r="AT25" i="117"/>
  <c r="AQ25" i="117"/>
  <c r="AL25" i="117"/>
  <c r="AM25" i="117"/>
  <c r="V25" i="117"/>
  <c r="N36" i="117" s="1"/>
  <c r="AN25" i="117"/>
  <c r="W25" i="117"/>
  <c r="O36" i="117" s="1"/>
  <c r="Y25" i="117"/>
  <c r="Q36" i="117" s="1"/>
  <c r="AP25" i="117"/>
  <c r="AU25" i="117"/>
  <c r="AO25" i="117"/>
  <c r="K12" i="117"/>
  <c r="L25" i="117"/>
  <c r="L12" i="117"/>
  <c r="M25" i="117"/>
  <c r="E31" i="71" l="1"/>
  <c r="N25" i="117"/>
  <c r="Z24" i="117"/>
  <c r="U13" i="102"/>
  <c r="W13" i="102"/>
  <c r="Q13" i="102"/>
  <c r="X13" i="102"/>
  <c r="S13" i="102"/>
  <c r="Z13" i="102"/>
  <c r="AE13" i="102"/>
  <c r="AN13" i="102"/>
  <c r="AT13" i="102"/>
  <c r="V13" i="102"/>
  <c r="AB13" i="102"/>
  <c r="AM13" i="102"/>
  <c r="AU13" i="102"/>
  <c r="AG13" i="102"/>
  <c r="AR13" i="102"/>
  <c r="AA13" i="102"/>
  <c r="AH13" i="102"/>
  <c r="Y13" i="102"/>
  <c r="AF13" i="102"/>
  <c r="AO13" i="102"/>
  <c r="T13" i="102"/>
  <c r="AS13" i="102"/>
  <c r="AI13" i="102"/>
  <c r="AC13" i="102"/>
  <c r="AL13" i="102"/>
  <c r="AQ13" i="102"/>
  <c r="AP13" i="102"/>
  <c r="AD13" i="102"/>
  <c r="R13" i="102"/>
  <c r="AJ13" i="102"/>
  <c r="N24" i="117"/>
  <c r="O20" i="117"/>
  <c r="P10" i="102"/>
  <c r="P11" i="102" s="1"/>
  <c r="P31" i="50" s="1"/>
  <c r="D23" i="117"/>
  <c r="K24" i="117"/>
  <c r="K10" i="209"/>
  <c r="L24" i="117"/>
  <c r="K25" i="117"/>
  <c r="N13" i="102"/>
  <c r="O13" i="102"/>
  <c r="K13" i="102"/>
  <c r="K11" i="209"/>
  <c r="M13" i="102"/>
  <c r="L12" i="102"/>
  <c r="L13" i="102"/>
  <c r="O12" i="102"/>
  <c r="P12" i="102" l="1"/>
  <c r="Q12" i="102"/>
  <c r="D10" i="209"/>
  <c r="D34" i="117"/>
  <c r="P20" i="117"/>
  <c r="P23" i="117" s="1"/>
  <c r="P13" i="102"/>
  <c r="O23" i="117"/>
  <c r="P25" i="117" l="1"/>
  <c r="P24" i="117"/>
  <c r="O25" i="117"/>
  <c r="O24" i="117"/>
  <c r="Q20" i="117"/>
  <c r="Q23" i="117" l="1"/>
  <c r="R20" i="117"/>
  <c r="R23" i="117" s="1"/>
  <c r="AV15" i="204"/>
  <c r="AK10" i="102" s="1"/>
  <c r="AK11" i="102" s="1"/>
  <c r="AK31" i="50" s="1"/>
  <c r="U65" i="50" s="1"/>
  <c r="AK32" i="50" l="1"/>
  <c r="AV31" i="50"/>
  <c r="L31" i="71" s="1"/>
  <c r="AL12" i="102"/>
  <c r="AK12" i="102"/>
  <c r="AK13" i="102"/>
  <c r="R24" i="117"/>
  <c r="Q25" i="117"/>
  <c r="Q24" i="117"/>
  <c r="S20" i="117"/>
  <c r="R25" i="117"/>
  <c r="AK5" i="10" l="1"/>
  <c r="AK9" i="10" s="1"/>
  <c r="AL10" i="10" s="1"/>
  <c r="U66" i="50"/>
  <c r="AL33" i="50"/>
  <c r="V67" i="50" s="1"/>
  <c r="AK33" i="50"/>
  <c r="U67" i="50" s="1"/>
  <c r="AV6" i="102"/>
  <c r="K31" i="117"/>
  <c r="S23" i="117"/>
  <c r="T20" i="117"/>
  <c r="AV20" i="117" s="1"/>
  <c r="AV23" i="117" s="1"/>
  <c r="AV10" i="117"/>
  <c r="AK10" i="10" l="1"/>
  <c r="AK42" i="10"/>
  <c r="AI91" i="22"/>
  <c r="AJ92" i="22"/>
  <c r="AI92" i="22"/>
  <c r="AV11" i="102"/>
  <c r="AV10" i="102"/>
  <c r="L31" i="117"/>
  <c r="T23" i="117"/>
  <c r="T24" i="117" s="1"/>
  <c r="L35" i="117" s="1"/>
  <c r="K34" i="117"/>
  <c r="S25" i="117"/>
  <c r="K36" i="117" s="1"/>
  <c r="S24" i="117"/>
  <c r="K35" i="117" s="1"/>
  <c r="BK11" i="209" l="1"/>
  <c r="L34" i="117"/>
  <c r="U24" i="117"/>
  <c r="M35" i="117" s="1"/>
  <c r="BK10" i="209"/>
  <c r="T25" i="117"/>
  <c r="L36" i="117" s="1"/>
  <c r="C32" i="50" l="1"/>
  <c r="C5" i="10" s="1"/>
  <c r="C32" i="71"/>
  <c r="C65" i="50" l="1"/>
  <c r="B35" i="50"/>
  <c r="B5" i="10" s="1"/>
  <c r="L32" i="50"/>
  <c r="L5" i="10" s="1"/>
  <c r="B68" i="50" l="1"/>
  <c r="B35" i="71"/>
  <c r="C5" i="84"/>
  <c r="K32" i="50"/>
  <c r="K5" i="10" s="1"/>
  <c r="F32" i="71"/>
  <c r="AH34" i="50" l="1"/>
  <c r="AG34" i="50"/>
  <c r="AF34" i="50"/>
  <c r="AL34" i="50"/>
  <c r="AK34" i="50"/>
  <c r="AJ34" i="50"/>
  <c r="AI34" i="50"/>
  <c r="AE34" i="50"/>
  <c r="AD34" i="50"/>
  <c r="AC34" i="50"/>
  <c r="AB34" i="50"/>
  <c r="B5" i="84"/>
  <c r="N32" i="50"/>
  <c r="N5" i="10" s="1"/>
  <c r="O32" i="50"/>
  <c r="O5" i="10" s="1"/>
  <c r="E32" i="71"/>
  <c r="AR34" i="50"/>
  <c r="L33" i="50"/>
  <c r="F33" i="71" s="1"/>
  <c r="Y34" i="50"/>
  <c r="Z34" i="50"/>
  <c r="AT34" i="50"/>
  <c r="K34" i="50"/>
  <c r="E34" i="71" s="1"/>
  <c r="X34" i="50"/>
  <c r="AP34" i="50"/>
  <c r="W34" i="50"/>
  <c r="D32" i="50"/>
  <c r="D5" i="10" s="1"/>
  <c r="L34" i="50"/>
  <c r="F34" i="71" s="1"/>
  <c r="AM34" i="50"/>
  <c r="AQ34" i="50"/>
  <c r="AU34" i="50"/>
  <c r="AS34" i="50"/>
  <c r="AA34" i="50"/>
  <c r="AN34" i="50"/>
  <c r="AO34" i="50"/>
  <c r="V34" i="50"/>
  <c r="F5" i="84"/>
  <c r="N34" i="50" l="1"/>
  <c r="H34" i="71" s="1"/>
  <c r="P32" i="50"/>
  <c r="P5" i="10" s="1"/>
  <c r="D32" i="71"/>
  <c r="D65" i="50"/>
  <c r="D5" i="84"/>
  <c r="M32" i="50"/>
  <c r="M5" i="10" s="1"/>
  <c r="E5" i="84"/>
  <c r="O33" i="50"/>
  <c r="H32" i="71"/>
  <c r="O34" i="50"/>
  <c r="P33" i="50" l="1"/>
  <c r="G32" i="71"/>
  <c r="N33" i="50"/>
  <c r="H33" i="71" s="1"/>
  <c r="M33" i="50"/>
  <c r="G33" i="71" s="1"/>
  <c r="M34" i="50"/>
  <c r="G34" i="71" s="1"/>
  <c r="H5" i="84"/>
  <c r="E9" i="84"/>
  <c r="P34" i="50"/>
  <c r="F10" i="84" l="1"/>
  <c r="I25" i="22"/>
  <c r="G5" i="84"/>
  <c r="E11" i="84"/>
  <c r="S32" i="50" l="1"/>
  <c r="S5" i="10" s="1"/>
  <c r="I37" i="22"/>
  <c r="C12" i="148" s="1"/>
  <c r="I30" i="22"/>
  <c r="R32" i="50"/>
  <c r="R5" i="10" s="1"/>
  <c r="AB33" i="50" l="1"/>
  <c r="L67" i="50" s="1"/>
  <c r="I31" i="22"/>
  <c r="C12" i="48" s="1"/>
  <c r="K23" i="193" s="1"/>
  <c r="F12" i="48"/>
  <c r="Q32" i="50"/>
  <c r="Q5" i="10" s="1"/>
  <c r="T32" i="50"/>
  <c r="T5" i="10" s="1"/>
  <c r="S33" i="50"/>
  <c r="R34" i="50"/>
  <c r="S34" i="50"/>
  <c r="L23" i="193" l="1"/>
  <c r="C23" i="193"/>
  <c r="C24" i="193" s="1"/>
  <c r="K24" i="193"/>
  <c r="J32" i="71"/>
  <c r="T33" i="50"/>
  <c r="T34" i="50"/>
  <c r="J5" i="84"/>
  <c r="R33" i="50"/>
  <c r="Q34" i="50"/>
  <c r="J34" i="71" s="1"/>
  <c r="Q33" i="50"/>
  <c r="J33" i="71" s="1"/>
  <c r="AL26" i="193" l="1"/>
  <c r="AU26" i="193"/>
  <c r="AN26" i="193"/>
  <c r="AT26" i="193"/>
  <c r="D10" i="48"/>
  <c r="AR26" i="193"/>
  <c r="K6" i="193"/>
  <c r="AS26" i="193"/>
  <c r="AO26" i="193"/>
  <c r="AJ26" i="193"/>
  <c r="AQ26" i="193"/>
  <c r="AP26" i="193"/>
  <c r="AK26" i="193"/>
  <c r="AM26" i="193"/>
  <c r="K26" i="193"/>
  <c r="D24" i="193"/>
  <c r="D6" i="193" s="1"/>
  <c r="D14" i="193" s="1"/>
  <c r="B27" i="193"/>
  <c r="B6" i="193" s="1"/>
  <c r="C6" i="193"/>
  <c r="M23" i="193"/>
  <c r="L24" i="193"/>
  <c r="B14" i="193" l="1"/>
  <c r="L6" i="193"/>
  <c r="L7" i="193" s="1"/>
  <c r="C14" i="193"/>
  <c r="C7" i="193"/>
  <c r="K7" i="193"/>
  <c r="L25" i="193"/>
  <c r="N23" i="193"/>
  <c r="M24" i="193"/>
  <c r="M25" i="193" s="1"/>
  <c r="L26" i="193"/>
  <c r="F10" i="48"/>
  <c r="C11" i="48"/>
  <c r="C13" i="48" s="1"/>
  <c r="F11" i="48" l="1"/>
  <c r="F13" i="48" s="1"/>
  <c r="F19" i="48"/>
  <c r="F22" i="48" s="1"/>
  <c r="C15" i="193"/>
  <c r="C11" i="203"/>
  <c r="C12" i="203" s="1"/>
  <c r="C7" i="10" s="1"/>
  <c r="M6" i="193"/>
  <c r="M26" i="193"/>
  <c r="O23" i="193"/>
  <c r="N24" i="193"/>
  <c r="L11" i="203"/>
  <c r="B10" i="193"/>
  <c r="K11" i="203"/>
  <c r="AT9" i="193"/>
  <c r="AJ9" i="193"/>
  <c r="W17" i="193" s="1"/>
  <c r="AO9" i="193"/>
  <c r="AU9" i="193"/>
  <c r="AP9" i="193"/>
  <c r="L9" i="193"/>
  <c r="K9" i="193"/>
  <c r="D7" i="193"/>
  <c r="AN9" i="193"/>
  <c r="AL9" i="193"/>
  <c r="AK9" i="193"/>
  <c r="AS9" i="193"/>
  <c r="AQ9" i="193"/>
  <c r="L8" i="193"/>
  <c r="AM9" i="193"/>
  <c r="AR9" i="193"/>
  <c r="C23" i="203"/>
  <c r="B23" i="203"/>
  <c r="U32" i="50"/>
  <c r="U5" i="10" s="1"/>
  <c r="C7" i="84" l="1"/>
  <c r="C9" i="10"/>
  <c r="C9" i="84" s="1"/>
  <c r="N6" i="193"/>
  <c r="N7" i="193" s="1"/>
  <c r="N26" i="193"/>
  <c r="P23" i="193"/>
  <c r="O24" i="193"/>
  <c r="M7" i="193"/>
  <c r="D15" i="193"/>
  <c r="D11" i="203"/>
  <c r="N25" i="193"/>
  <c r="B18" i="193"/>
  <c r="B11" i="203"/>
  <c r="B15" i="203" s="1"/>
  <c r="BK5" i="10"/>
  <c r="L12" i="203"/>
  <c r="D23" i="203"/>
  <c r="C27" i="203"/>
  <c r="C19" i="209"/>
  <c r="C21" i="209" s="1"/>
  <c r="AV32" i="50"/>
  <c r="L32" i="71"/>
  <c r="V33" i="50"/>
  <c r="U34" i="50"/>
  <c r="U33" i="50"/>
  <c r="L19" i="209" l="1"/>
  <c r="L7" i="10"/>
  <c r="B30" i="203"/>
  <c r="B19" i="209" s="1"/>
  <c r="B24" i="209" s="1"/>
  <c r="B7" i="10"/>
  <c r="Q23" i="193"/>
  <c r="P24" i="193"/>
  <c r="P25" i="193" s="1"/>
  <c r="O6" i="193"/>
  <c r="O26" i="193"/>
  <c r="M11" i="203"/>
  <c r="M12" i="203" s="1"/>
  <c r="N8" i="193"/>
  <c r="M9" i="193"/>
  <c r="M8" i="193"/>
  <c r="N11" i="203"/>
  <c r="N9" i="193"/>
  <c r="O25" i="193"/>
  <c r="K12" i="203"/>
  <c r="K7" i="10" s="1"/>
  <c r="L21" i="209"/>
  <c r="L5" i="84"/>
  <c r="B25" i="209" l="1"/>
  <c r="B7" i="84"/>
  <c r="B13" i="10"/>
  <c r="B12" i="10"/>
  <c r="B12" i="84" s="1"/>
  <c r="G7" i="84"/>
  <c r="L9" i="10"/>
  <c r="F7" i="84"/>
  <c r="K9" i="10"/>
  <c r="M19" i="209"/>
  <c r="M21" i="209" s="1"/>
  <c r="M7" i="10"/>
  <c r="O7" i="193"/>
  <c r="P6" i="193"/>
  <c r="P7" i="193" s="1"/>
  <c r="P26" i="193"/>
  <c r="R23" i="193"/>
  <c r="Q24" i="193"/>
  <c r="AM14" i="203"/>
  <c r="O29" i="203" s="1"/>
  <c r="AN14" i="203"/>
  <c r="P29" i="203" s="1"/>
  <c r="AO14" i="203"/>
  <c r="Q29" i="203" s="1"/>
  <c r="AP14" i="203"/>
  <c r="R29" i="203" s="1"/>
  <c r="AU14" i="203"/>
  <c r="W29" i="203" s="1"/>
  <c r="AK14" i="203"/>
  <c r="M29" i="203" s="1"/>
  <c r="AL14" i="203"/>
  <c r="N29" i="203" s="1"/>
  <c r="AR14" i="203"/>
  <c r="T29" i="203" s="1"/>
  <c r="AT14" i="203"/>
  <c r="V29" i="203" s="1"/>
  <c r="AS14" i="203"/>
  <c r="U29" i="203" s="1"/>
  <c r="AJ14" i="203"/>
  <c r="AQ14" i="203"/>
  <c r="S29" i="203" s="1"/>
  <c r="L13" i="203"/>
  <c r="K19" i="209"/>
  <c r="K21" i="209" s="1"/>
  <c r="K14" i="203"/>
  <c r="L14" i="203"/>
  <c r="D12" i="203"/>
  <c r="D7" i="10" s="1"/>
  <c r="D7" i="84" s="1"/>
  <c r="M14" i="203"/>
  <c r="M13" i="203"/>
  <c r="H7" i="84" l="1"/>
  <c r="M9" i="10"/>
  <c r="AR11" i="10"/>
  <c r="BC11" i="10"/>
  <c r="AL93" i="22" s="1"/>
  <c r="AX11" i="10"/>
  <c r="AG93" i="22" s="1"/>
  <c r="AZ11" i="10"/>
  <c r="AI93" i="22" s="1"/>
  <c r="AO11" i="10"/>
  <c r="AN11" i="10"/>
  <c r="AK11" i="10"/>
  <c r="BF11" i="10"/>
  <c r="AO93" i="22" s="1"/>
  <c r="AS11" i="10"/>
  <c r="BA11" i="10"/>
  <c r="AJ93" i="22" s="1"/>
  <c r="AY11" i="10"/>
  <c r="AH93" i="22" s="1"/>
  <c r="AL11" i="10"/>
  <c r="BE11" i="10"/>
  <c r="AN93" i="22" s="1"/>
  <c r="BD11" i="10"/>
  <c r="AM93" i="22" s="1"/>
  <c r="AU11" i="10"/>
  <c r="BJ11" i="10"/>
  <c r="AS93" i="22" s="1"/>
  <c r="BB11" i="10"/>
  <c r="AK93" i="22" s="1"/>
  <c r="AT11" i="10"/>
  <c r="AQ11" i="10"/>
  <c r="AM11" i="10"/>
  <c r="AJ11" i="10"/>
  <c r="BH11" i="10"/>
  <c r="AQ93" i="22" s="1"/>
  <c r="AV11" i="10"/>
  <c r="AE93" i="22" s="1"/>
  <c r="K42" i="10"/>
  <c r="AP11" i="10"/>
  <c r="BG11" i="10"/>
  <c r="AP93" i="22" s="1"/>
  <c r="AW11" i="10"/>
  <c r="AF93" i="22" s="1"/>
  <c r="BI11" i="10"/>
  <c r="AR93" i="22" s="1"/>
  <c r="M11" i="10"/>
  <c r="B19" i="39"/>
  <c r="B27" i="39" s="1"/>
  <c r="B29" i="39" s="1"/>
  <c r="D9" i="10"/>
  <c r="D9" i="84" s="1"/>
  <c r="K11" i="10"/>
  <c r="F9" i="84"/>
  <c r="L10" i="10"/>
  <c r="I91" i="22"/>
  <c r="L11" i="10"/>
  <c r="B4" i="39"/>
  <c r="B12" i="39" s="1"/>
  <c r="B14" i="39" s="1"/>
  <c r="L42" i="10"/>
  <c r="J91" i="22"/>
  <c r="M10" i="10"/>
  <c r="G9" i="84"/>
  <c r="AU23" i="209"/>
  <c r="AT23" i="209"/>
  <c r="AK23" i="209"/>
  <c r="AS23" i="209"/>
  <c r="AR23" i="209"/>
  <c r="AQ23" i="209"/>
  <c r="AP23" i="209"/>
  <c r="AO23" i="209"/>
  <c r="AN23" i="209"/>
  <c r="AJ23" i="209"/>
  <c r="AM23" i="209"/>
  <c r="AL23" i="209"/>
  <c r="Q6" i="193"/>
  <c r="Q7" i="193" s="1"/>
  <c r="Q8" i="193" s="1"/>
  <c r="Q26" i="193"/>
  <c r="S23" i="193"/>
  <c r="R24" i="193"/>
  <c r="P11" i="203"/>
  <c r="P9" i="193"/>
  <c r="Q25" i="193"/>
  <c r="O11" i="203"/>
  <c r="O12" i="203" s="1"/>
  <c r="P8" i="193"/>
  <c r="O9" i="193"/>
  <c r="O8" i="193"/>
  <c r="M22" i="209"/>
  <c r="M23" i="209"/>
  <c r="BF23" i="209"/>
  <c r="BC23" i="209"/>
  <c r="BH23" i="209"/>
  <c r="AV23" i="209"/>
  <c r="BD23" i="209"/>
  <c r="BI23" i="209"/>
  <c r="AY23" i="209"/>
  <c r="AZ23" i="209"/>
  <c r="BA23" i="209"/>
  <c r="BB23" i="209"/>
  <c r="AW23" i="209"/>
  <c r="BG23" i="209"/>
  <c r="AX23" i="209"/>
  <c r="BE23" i="209"/>
  <c r="BJ23" i="209"/>
  <c r="D19" i="209"/>
  <c r="D27" i="203"/>
  <c r="J93" i="22" l="1"/>
  <c r="G11" i="84"/>
  <c r="H11" i="84"/>
  <c r="K93" i="22"/>
  <c r="G10" i="84"/>
  <c r="J92" i="22"/>
  <c r="J25" i="22" s="1"/>
  <c r="K92" i="22"/>
  <c r="H10" i="84"/>
  <c r="I93" i="22"/>
  <c r="F11" i="84"/>
  <c r="O7" i="10"/>
  <c r="O9" i="10" s="1"/>
  <c r="O19" i="209"/>
  <c r="M42" i="10"/>
  <c r="H9" i="84"/>
  <c r="K91" i="22"/>
  <c r="R6" i="193"/>
  <c r="R26" i="193"/>
  <c r="T23" i="193"/>
  <c r="S24" i="193"/>
  <c r="Q11" i="203"/>
  <c r="Q9" i="193"/>
  <c r="R25" i="193"/>
  <c r="O21" i="209"/>
  <c r="O23" i="209" s="1"/>
  <c r="O14" i="203"/>
  <c r="L23" i="209"/>
  <c r="L22" i="209"/>
  <c r="D21" i="209"/>
  <c r="K23" i="209"/>
  <c r="N12" i="203"/>
  <c r="M91" i="22" l="1"/>
  <c r="O42" i="10"/>
  <c r="O11" i="10"/>
  <c r="M93" i="22" s="1"/>
  <c r="J37" i="22"/>
  <c r="J30" i="22"/>
  <c r="J31" i="22" s="1"/>
  <c r="N7" i="10"/>
  <c r="N19" i="209"/>
  <c r="N21" i="209" s="1"/>
  <c r="S6" i="193"/>
  <c r="S7" i="193" s="1"/>
  <c r="S26" i="193"/>
  <c r="U23" i="193"/>
  <c r="T24" i="193"/>
  <c r="R7" i="193"/>
  <c r="S25" i="193"/>
  <c r="Q12" i="203"/>
  <c r="N14" i="203"/>
  <c r="N13" i="203"/>
  <c r="O13" i="203"/>
  <c r="N9" i="10" l="1"/>
  <c r="Q7" i="10"/>
  <c r="Q9" i="10" s="1"/>
  <c r="Q19" i="209"/>
  <c r="R11" i="203"/>
  <c r="S8" i="193"/>
  <c r="R9" i="193"/>
  <c r="R8" i="193"/>
  <c r="T6" i="193"/>
  <c r="T7" i="193" s="1"/>
  <c r="T8" i="193" s="1"/>
  <c r="T26" i="193"/>
  <c r="V23" i="193"/>
  <c r="U24" i="193"/>
  <c r="S11" i="203"/>
  <c r="S9" i="193"/>
  <c r="T25" i="193"/>
  <c r="O22" i="209"/>
  <c r="N22" i="209"/>
  <c r="N23" i="209"/>
  <c r="R12" i="203"/>
  <c r="P12" i="203"/>
  <c r="Q21" i="209"/>
  <c r="Q14" i="203"/>
  <c r="P7" i="10" l="1"/>
  <c r="P19" i="209"/>
  <c r="Q42" i="10"/>
  <c r="O91" i="22"/>
  <c r="Q11" i="10"/>
  <c r="O93" i="22" s="1"/>
  <c r="R7" i="10"/>
  <c r="R19" i="209"/>
  <c r="N11" i="10"/>
  <c r="L93" i="22" s="1"/>
  <c r="O10" i="10"/>
  <c r="M92" i="22" s="1"/>
  <c r="N42" i="10"/>
  <c r="L91" i="22"/>
  <c r="N10" i="10"/>
  <c r="L92" i="22" s="1"/>
  <c r="W23" i="193"/>
  <c r="V24" i="193"/>
  <c r="V25" i="193" s="1"/>
  <c r="U6" i="193"/>
  <c r="U7" i="193" s="1"/>
  <c r="U8" i="193" s="1"/>
  <c r="U26" i="193"/>
  <c r="T11" i="203"/>
  <c r="T9" i="193"/>
  <c r="U25" i="193"/>
  <c r="Q23" i="209"/>
  <c r="Q13" i="203"/>
  <c r="P21" i="209"/>
  <c r="P14" i="203"/>
  <c r="P13" i="203"/>
  <c r="R13" i="203"/>
  <c r="R21" i="209"/>
  <c r="R14" i="203"/>
  <c r="J7" i="84" l="1"/>
  <c r="R9" i="10"/>
  <c r="P9" i="10"/>
  <c r="U11" i="203"/>
  <c r="U9" i="193"/>
  <c r="V6" i="193"/>
  <c r="V7" i="193" s="1"/>
  <c r="V26" i="193"/>
  <c r="X23" i="193"/>
  <c r="W24" i="193"/>
  <c r="R23" i="209"/>
  <c r="P22" i="209"/>
  <c r="Q22" i="209"/>
  <c r="P23" i="209"/>
  <c r="R22" i="209"/>
  <c r="T12" i="203"/>
  <c r="S12" i="203"/>
  <c r="S7" i="10" l="1"/>
  <c r="S19" i="209"/>
  <c r="P42" i="10"/>
  <c r="N91" i="22"/>
  <c r="Q10" i="10"/>
  <c r="O92" i="22" s="1"/>
  <c r="P11" i="10"/>
  <c r="N93" i="22" s="1"/>
  <c r="P10" i="10"/>
  <c r="N92" i="22" s="1"/>
  <c r="T7" i="10"/>
  <c r="T9" i="10" s="1"/>
  <c r="T19" i="209"/>
  <c r="P91" i="22"/>
  <c r="R42" i="10"/>
  <c r="J9" i="84"/>
  <c r="R11" i="10"/>
  <c r="R10" i="10"/>
  <c r="W6" i="193"/>
  <c r="W7" i="193" s="1"/>
  <c r="W8" i="193" s="1"/>
  <c r="W26" i="193"/>
  <c r="Y23" i="193"/>
  <c r="X24" i="193"/>
  <c r="V11" i="203"/>
  <c r="V12" i="203" s="1"/>
  <c r="V9" i="193"/>
  <c r="W25" i="193"/>
  <c r="V8" i="193"/>
  <c r="T21" i="209"/>
  <c r="T14" i="203"/>
  <c r="T13" i="203"/>
  <c r="S21" i="209"/>
  <c r="S14" i="203"/>
  <c r="S13" i="203"/>
  <c r="T42" i="10" l="1"/>
  <c r="R91" i="22"/>
  <c r="T11" i="10"/>
  <c r="R93" i="22" s="1"/>
  <c r="V19" i="209"/>
  <c r="V21" i="209" s="1"/>
  <c r="V7" i="10"/>
  <c r="V9" i="10" s="1"/>
  <c r="P92" i="22"/>
  <c r="J10" i="84"/>
  <c r="P93" i="22"/>
  <c r="J11" i="84"/>
  <c r="S9" i="10"/>
  <c r="X6" i="193"/>
  <c r="X26" i="193"/>
  <c r="V14" i="203"/>
  <c r="Z23" i="193"/>
  <c r="Y24" i="193"/>
  <c r="W11" i="203"/>
  <c r="W12" i="203" s="1"/>
  <c r="W9" i="193"/>
  <c r="X25" i="193"/>
  <c r="T22" i="209"/>
  <c r="S23" i="209"/>
  <c r="S22" i="209"/>
  <c r="T23" i="209"/>
  <c r="U12" i="203"/>
  <c r="S42" i="10" l="1"/>
  <c r="Q91" i="22"/>
  <c r="S11" i="10"/>
  <c r="Q93" i="22" s="1"/>
  <c r="S10" i="10"/>
  <c r="Q92" i="22" s="1"/>
  <c r="T91" i="22"/>
  <c r="V42" i="10"/>
  <c r="V11" i="10"/>
  <c r="T93" i="22" s="1"/>
  <c r="W19" i="209"/>
  <c r="W21" i="209" s="1"/>
  <c r="W22" i="209" s="1"/>
  <c r="W7" i="10"/>
  <c r="W9" i="10" s="1"/>
  <c r="U19" i="209"/>
  <c r="U7" i="10"/>
  <c r="T10" i="10"/>
  <c r="R92" i="22" s="1"/>
  <c r="Y6" i="193"/>
  <c r="Y26" i="193"/>
  <c r="W14" i="203"/>
  <c r="AA23" i="193"/>
  <c r="Z24" i="193"/>
  <c r="W13" i="203"/>
  <c r="V23" i="209"/>
  <c r="X7" i="193"/>
  <c r="K14" i="193"/>
  <c r="Y25" i="193"/>
  <c r="V13" i="203"/>
  <c r="U21" i="209"/>
  <c r="U14" i="203"/>
  <c r="U13" i="203"/>
  <c r="AV9" i="203"/>
  <c r="W10" i="10" l="1"/>
  <c r="U92" i="22" s="1"/>
  <c r="W42" i="10"/>
  <c r="U91" i="22"/>
  <c r="W11" i="10"/>
  <c r="U93" i="22" s="1"/>
  <c r="U9" i="10"/>
  <c r="X11" i="203"/>
  <c r="X12" i="203" s="1"/>
  <c r="K15" i="193"/>
  <c r="X9" i="193"/>
  <c r="K17" i="193" s="1"/>
  <c r="X8" i="193"/>
  <c r="K16" i="193" s="1"/>
  <c r="Z6" i="193"/>
  <c r="Z26" i="193"/>
  <c r="AB23" i="193"/>
  <c r="AA24" i="193"/>
  <c r="W23" i="209"/>
  <c r="Y7" i="193"/>
  <c r="Y8" i="193" s="1"/>
  <c r="L16" i="193" s="1"/>
  <c r="L14" i="193"/>
  <c r="Z25" i="193"/>
  <c r="V22" i="209"/>
  <c r="U23" i="209"/>
  <c r="U22" i="209"/>
  <c r="X19" i="209" l="1"/>
  <c r="X7" i="10"/>
  <c r="X9" i="10" s="1"/>
  <c r="U42" i="10"/>
  <c r="V10" i="10"/>
  <c r="T92" i="22" s="1"/>
  <c r="S91" i="22"/>
  <c r="U11" i="10"/>
  <c r="S93" i="22" s="1"/>
  <c r="U10" i="10"/>
  <c r="S92" i="22" s="1"/>
  <c r="AC23" i="193"/>
  <c r="AB24" i="193"/>
  <c r="AB25" i="193" s="1"/>
  <c r="AA6" i="193"/>
  <c r="AA26" i="193"/>
  <c r="Z7" i="193"/>
  <c r="Z8" i="193" s="1"/>
  <c r="M16" i="193" s="1"/>
  <c r="M14" i="193"/>
  <c r="AA25" i="193"/>
  <c r="Y11" i="203"/>
  <c r="Y12" i="203" s="1"/>
  <c r="L15" i="193"/>
  <c r="Y9" i="193"/>
  <c r="L17" i="193" s="1"/>
  <c r="K27" i="203"/>
  <c r="X14" i="203"/>
  <c r="K29" i="203" s="1"/>
  <c r="X13" i="203"/>
  <c r="K28" i="203" s="1"/>
  <c r="Y19" i="209" l="1"/>
  <c r="Y7" i="10"/>
  <c r="Y9" i="10" s="1"/>
  <c r="X42" i="10"/>
  <c r="Y10" i="10"/>
  <c r="W92" i="22" s="1"/>
  <c r="V91" i="22"/>
  <c r="X11" i="10"/>
  <c r="V93" i="22" s="1"/>
  <c r="X10" i="10"/>
  <c r="V92" i="22" s="1"/>
  <c r="Z11" i="203"/>
  <c r="Z12" i="203" s="1"/>
  <c r="M15" i="193"/>
  <c r="Z9" i="193"/>
  <c r="M17" i="193" s="1"/>
  <c r="Y21" i="209"/>
  <c r="L27" i="203"/>
  <c r="Y14" i="203"/>
  <c r="L29" i="203" s="1"/>
  <c r="AA7" i="193"/>
  <c r="N14" i="193"/>
  <c r="Y13" i="203"/>
  <c r="L28" i="203" s="1"/>
  <c r="AC25" i="193"/>
  <c r="AB6" i="193"/>
  <c r="AB26" i="193"/>
  <c r="X21" i="209"/>
  <c r="AD23" i="193"/>
  <c r="AC24" i="193"/>
  <c r="Z7" i="10" l="1"/>
  <c r="Z9" i="10" s="1"/>
  <c r="Z10" i="10" s="1"/>
  <c r="X92" i="22" s="1"/>
  <c r="Z19" i="209"/>
  <c r="Z21" i="209" s="1"/>
  <c r="Z13" i="203"/>
  <c r="Y42" i="10"/>
  <c r="W91" i="22"/>
  <c r="Y11" i="10"/>
  <c r="W93" i="22" s="1"/>
  <c r="Z22" i="209"/>
  <c r="Y23" i="209"/>
  <c r="AA11" i="203"/>
  <c r="AA12" i="203" s="1"/>
  <c r="N15" i="193"/>
  <c r="AA9" i="193"/>
  <c r="N17" i="193" s="1"/>
  <c r="AC6" i="193"/>
  <c r="AC26" i="193"/>
  <c r="AE23" i="193"/>
  <c r="AD24" i="193"/>
  <c r="AD25" i="193" s="1"/>
  <c r="Y22" i="209"/>
  <c r="X23" i="209"/>
  <c r="X22" i="209"/>
  <c r="AA8" i="193"/>
  <c r="N16" i="193" s="1"/>
  <c r="AB7" i="193"/>
  <c r="O14" i="193"/>
  <c r="Z14" i="203"/>
  <c r="AA13" i="203" l="1"/>
  <c r="AA7" i="10"/>
  <c r="AA9" i="10" s="1"/>
  <c r="AA19" i="209"/>
  <c r="AA10" i="10"/>
  <c r="Y92" i="22" s="1"/>
  <c r="X91" i="22"/>
  <c r="Z42" i="10"/>
  <c r="Z11" i="10"/>
  <c r="X93" i="22" s="1"/>
  <c r="Z23" i="209"/>
  <c r="AD6" i="193"/>
  <c r="AD26" i="193"/>
  <c r="AF23" i="193"/>
  <c r="AE24" i="193"/>
  <c r="P14" i="193"/>
  <c r="AC7" i="193"/>
  <c r="AB8" i="193"/>
  <c r="O16" i="193" s="1"/>
  <c r="O15" i="193"/>
  <c r="AB11" i="203"/>
  <c r="AB12" i="203" s="1"/>
  <c r="AB9" i="193"/>
  <c r="O17" i="193" s="1"/>
  <c r="AA14" i="203"/>
  <c r="AB13" i="203" l="1"/>
  <c r="AB7" i="10"/>
  <c r="AB9" i="10" s="1"/>
  <c r="AB19" i="209"/>
  <c r="AB21" i="209" s="1"/>
  <c r="AA21" i="209"/>
  <c r="Y91" i="22"/>
  <c r="AB10" i="10"/>
  <c r="Z92" i="22" s="1"/>
  <c r="AA42" i="10"/>
  <c r="AA11" i="10"/>
  <c r="Y93" i="22" s="1"/>
  <c r="AB14" i="203"/>
  <c r="AC8" i="193"/>
  <c r="P16" i="193" s="1"/>
  <c r="AC11" i="203"/>
  <c r="AC12" i="203" s="1"/>
  <c r="P15" i="193"/>
  <c r="AC9" i="193"/>
  <c r="P17" i="193" s="1"/>
  <c r="AE6" i="193"/>
  <c r="AE26" i="193"/>
  <c r="AG23" i="193"/>
  <c r="AF24" i="193"/>
  <c r="AD7" i="193"/>
  <c r="AD8" i="193" s="1"/>
  <c r="Q16" i="193" s="1"/>
  <c r="Q14" i="193"/>
  <c r="AE25" i="193"/>
  <c r="AC7" i="10" l="1"/>
  <c r="AC9" i="10" s="1"/>
  <c r="AC19" i="209"/>
  <c r="AB22" i="209"/>
  <c r="AA23" i="209"/>
  <c r="AA22" i="209"/>
  <c r="AB23" i="209"/>
  <c r="Z91" i="22"/>
  <c r="AB42" i="10"/>
  <c r="AC10" i="10"/>
  <c r="AA92" i="22" s="1"/>
  <c r="AB11" i="10"/>
  <c r="Z93" i="22" s="1"/>
  <c r="AF6" i="193"/>
  <c r="AF26" i="193"/>
  <c r="AH23" i="193"/>
  <c r="AG24" i="193"/>
  <c r="AE7" i="193"/>
  <c r="R14" i="193"/>
  <c r="AF25" i="193"/>
  <c r="AC14" i="203"/>
  <c r="AC13" i="203"/>
  <c r="Q15" i="193"/>
  <c r="AD11" i="203"/>
  <c r="AD12" i="203" s="1"/>
  <c r="AD9" i="193"/>
  <c r="Q17" i="193" s="1"/>
  <c r="AD13" i="203" l="1"/>
  <c r="AD19" i="209"/>
  <c r="AD21" i="209" s="1"/>
  <c r="AD7" i="10"/>
  <c r="AD9" i="10" s="1"/>
  <c r="AC21" i="209"/>
  <c r="AC42" i="10"/>
  <c r="AA91" i="22"/>
  <c r="AD10" i="10"/>
  <c r="AB92" i="22" s="1"/>
  <c r="AC11" i="10"/>
  <c r="AA93" i="22" s="1"/>
  <c r="R15" i="193"/>
  <c r="AE11" i="203"/>
  <c r="AE12" i="203" s="1"/>
  <c r="AE9" i="193"/>
  <c r="R17" i="193" s="1"/>
  <c r="AG6" i="193"/>
  <c r="AG26" i="193"/>
  <c r="AI23" i="193"/>
  <c r="AH24" i="193"/>
  <c r="AE8" i="193"/>
  <c r="R16" i="193" s="1"/>
  <c r="AF7" i="193"/>
  <c r="S14" i="193"/>
  <c r="AD14" i="203"/>
  <c r="AG25" i="193"/>
  <c r="AE7" i="10" l="1"/>
  <c r="AE9" i="10" s="1"/>
  <c r="AE19" i="209"/>
  <c r="AE13" i="203"/>
  <c r="AD22" i="209"/>
  <c r="AC23" i="209"/>
  <c r="AC22" i="209"/>
  <c r="AD42" i="10"/>
  <c r="AE10" i="10"/>
  <c r="AC92" i="22" s="1"/>
  <c r="AB91" i="22"/>
  <c r="AD11" i="10"/>
  <c r="AB93" i="22" s="1"/>
  <c r="AD23" i="209"/>
  <c r="AH6" i="193"/>
  <c r="AH26" i="193"/>
  <c r="AF11" i="203"/>
  <c r="AF12" i="203" s="1"/>
  <c r="S15" i="193"/>
  <c r="AF9" i="193"/>
  <c r="S17" i="193" s="1"/>
  <c r="AK23" i="193"/>
  <c r="AL23" i="193" s="1"/>
  <c r="AM23" i="193" s="1"/>
  <c r="AN23" i="193" s="1"/>
  <c r="AI24" i="193"/>
  <c r="AV23" i="193"/>
  <c r="AV24" i="193" s="1"/>
  <c r="AG7" i="193"/>
  <c r="T14" i="193"/>
  <c r="AH25" i="193"/>
  <c r="AF8" i="193"/>
  <c r="S16" i="193" s="1"/>
  <c r="AE14" i="203"/>
  <c r="AF13" i="203" l="1"/>
  <c r="AF7" i="10"/>
  <c r="AF9" i="10" s="1"/>
  <c r="AF19" i="209"/>
  <c r="AF21" i="209" s="1"/>
  <c r="AE21" i="209"/>
  <c r="AF10" i="10"/>
  <c r="AD92" i="22" s="1"/>
  <c r="AE42" i="10"/>
  <c r="AC91" i="22"/>
  <c r="AE11" i="10"/>
  <c r="AC93" i="22" s="1"/>
  <c r="AG11" i="203"/>
  <c r="AG12" i="203" s="1"/>
  <c r="T15" i="193"/>
  <c r="AG9" i="193"/>
  <c r="T17" i="193" s="1"/>
  <c r="AJ25" i="193"/>
  <c r="AI6" i="193"/>
  <c r="AI26" i="193"/>
  <c r="AG8" i="193"/>
  <c r="T16" i="193" s="1"/>
  <c r="AF14" i="203"/>
  <c r="AH7" i="193"/>
  <c r="U14" i="193"/>
  <c r="AI25" i="193"/>
  <c r="AG19" i="209" l="1"/>
  <c r="AG7" i="10"/>
  <c r="AG9" i="10" s="1"/>
  <c r="AG13" i="203"/>
  <c r="AF22" i="209"/>
  <c r="AE23" i="209"/>
  <c r="AE22" i="209"/>
  <c r="AV22" i="209"/>
  <c r="AF23" i="209"/>
  <c r="AF42" i="10"/>
  <c r="AD91" i="22"/>
  <c r="AG10" i="10"/>
  <c r="AF11" i="10"/>
  <c r="AD93" i="22" s="1"/>
  <c r="U15" i="193"/>
  <c r="AH11" i="203"/>
  <c r="AH12" i="203" s="1"/>
  <c r="AH9" i="193"/>
  <c r="U17" i="193" s="1"/>
  <c r="AI7" i="193"/>
  <c r="V14" i="193"/>
  <c r="AV6" i="193"/>
  <c r="AV7" i="193" s="1"/>
  <c r="AH13" i="203"/>
  <c r="AG14" i="203"/>
  <c r="AH8" i="193"/>
  <c r="U16" i="193" s="1"/>
  <c r="AH19" i="209" l="1"/>
  <c r="AH21" i="209" s="1"/>
  <c r="AH7" i="10"/>
  <c r="AH9" i="10" s="1"/>
  <c r="AG42" i="10"/>
  <c r="AH10" i="10"/>
  <c r="AG11" i="10"/>
  <c r="AG21" i="209"/>
  <c r="AI8" i="193"/>
  <c r="V16" i="193" s="1"/>
  <c r="AI11" i="203"/>
  <c r="V15" i="193"/>
  <c r="AJ8" i="193"/>
  <c r="W16" i="193" s="1"/>
  <c r="AI9" i="193"/>
  <c r="V17" i="193" s="1"/>
  <c r="AH14" i="203"/>
  <c r="AH22" i="209" l="1"/>
  <c r="AG23" i="209"/>
  <c r="AG22" i="209"/>
  <c r="AH42" i="10"/>
  <c r="AH11" i="10"/>
  <c r="AH23" i="209"/>
  <c r="AI12" i="203"/>
  <c r="AV11" i="203"/>
  <c r="AV12" i="203" s="1"/>
  <c r="AI19" i="209" l="1"/>
  <c r="AI7" i="10"/>
  <c r="AJ13" i="203"/>
  <c r="AI14" i="203"/>
  <c r="AI13" i="203"/>
  <c r="AI9" i="10" l="1"/>
  <c r="BK7" i="10"/>
  <c r="AI21" i="209"/>
  <c r="BK19" i="209"/>
  <c r="BK21" i="209" s="1"/>
  <c r="AJ22" i="209" l="1"/>
  <c r="AI23" i="209"/>
  <c r="AI22" i="209"/>
  <c r="L7" i="84"/>
  <c r="BK9" i="10"/>
  <c r="L9" i="84" s="1"/>
  <c r="AJ10" i="10"/>
  <c r="AI42" i="10"/>
  <c r="AI11" i="10"/>
  <c r="AI1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tc={031DF23A-0714-474D-8962-ED21AEC74BFE}</author>
    <author>tc={6D952635-BF0B-4004-BA2D-DA9BED34B1AF}</author>
    <author>tc={9D7F46CC-50AE-44FA-84FE-A07DD2AA4FFA}</author>
    <author>tc={97805DA6-9725-449E-9DB9-7D40F3F15C0A}</author>
    <author>tc={81EB31AB-62FB-454A-B7AD-9F2E6D087D59}</author>
    <author>tc={6EBD1C0E-728C-4695-BAAD-7034F56F99BE}</author>
    <author>tc={F0E868B5-374E-4275-9E16-DC199F5A59E6}</author>
    <author>tc={10B2B716-A399-42C6-B8AE-E0194D2B9992}</author>
    <author>tc={ECDDC236-DB57-43AA-A334-AF65E75419CF}</author>
    <author>tc={75B93B24-3A1B-4374-A6BF-C90F41AE7651}</author>
    <author>tc={D91211C0-1651-4D23-B2B7-3ED1C8BDA57B}</author>
    <author>tc={D0152F2F-E6BA-44BE-A5AE-FEFC58416A34}</author>
    <author>tc={F146BCD2-9E1E-4FEB-BE2A-5633903B6AAB}</author>
    <author>tc={8444D992-8542-464A-89A1-42304B70CFE1}</author>
    <author>tc={9D84E978-8F30-433C-9D7B-ECE96F9CA0FD}</author>
  </authors>
  <commentList>
    <comment ref="A1" authorId="0" shapeId="0" xr:uid="{031DF23A-0714-474D-8962-ED21AEC74BFE}">
      <text>
        <t>[Threaded comment]
Your version of Excel allows you to read this threaded comment; however, any edits to it will get removed if the file is opened in a newer version of Excel. Learn more: https://go.microsoft.com/fwlink/?linkid=870924
Comment:
    See "Modified Goals (Plan 5)" tab for 2017-2021. See "Modified Goals (Plan 6)" tab for 2022-2025. Values for 2026 and beyond have not yet been set, and therefore you cannot definitively calculate any of the values below.</t>
      </text>
    </comment>
    <comment ref="K5" authorId="1" shapeId="0" xr:uid="{6D952635-BF0B-4004-BA2D-DA9BED34B1AF}">
      <text>
        <t>[Threaded comment]
Your version of Excel allows you to read this threaded comment; however, any edits to it will get removed if the file is opened in a newer version of Excel. Learn more: https://go.microsoft.com/fwlink/?linkid=870924
Comment:
    These values do not yet reflect the final list of exempt customers for Plan 7 and use Plan 6 values as placeholders.</t>
      </text>
    </comment>
    <comment ref="A8" authorId="2" shapeId="0" xr:uid="{9D7F46CC-50AE-44FA-84FE-A07DD2AA4FFA}">
      <text>
        <t>[Threaded comment]
Your version of Excel allows you to read this threaded comment; however, any edits to it will get removed if the file is opened in a newer version of Excel. Learn more: https://go.microsoft.com/fwlink/?linkid=870924
Comment:
    Unmodified goals from 220 ILCS 8-103B(b-15). Modified goals as approved by the ICC; see Modified Goals tabs.</t>
      </text>
    </comment>
    <comment ref="K12" authorId="3" shapeId="0" xr:uid="{97805DA6-9725-449E-9DB9-7D40F3F15C0A}">
      <text>
        <t>[Threaded comment]
Your version of Excel allows you to read this threaded comment; however, any edits to it will get removed if the file is opened in a newer version of Excel. Learn more: https://go.microsoft.com/fwlink/?linkid=870924
Comment:
    Per the above, these unmodified goal values expressed in MWh are not yet final as they do not reflect the final exempt customer adjustment for Plan 7.</t>
      </text>
    </comment>
    <comment ref="K13" authorId="4" shapeId="0" xr:uid="{81EB31AB-62FB-454A-B7AD-9F2E6D087D59}">
      <text>
        <t>[Threaded comment]
Your version of Excel allows you to read this threaded comment; however, any edits to it will get removed if the file is opened in a newer version of Excel. Learn more: https://go.microsoft.com/fwlink/?linkid=870924
Comment:
    The ICC has not yet approved these unmodified goals in percentage or MWh terms.</t>
      </text>
    </comment>
    <comment ref="K14" authorId="5" shapeId="0" xr:uid="{6EBD1C0E-728C-4695-BAAD-7034F56F99BE}">
      <text>
        <t>[Threaded comment]
Your version of Excel allows you to read this threaded comment; however, any edits to it will get removed if the file is opened in a newer version of Excel. Learn more: https://go.microsoft.com/fwlink/?linkid=870924
Comment:
    The ICC has not yet approved these unmodified goals in percentage or MWh terms.</t>
      </text>
    </comment>
    <comment ref="A16" authorId="6" shapeId="0" xr:uid="{F0E868B5-374E-4275-9E16-DC199F5A59E6}">
      <text>
        <t>[Threaded comment]
Your version of Excel allows you to read this threaded comment; however, any edits to it will get removed if the file is opened in a newer version of Excel. Learn more: https://go.microsoft.com/fwlink/?linkid=870924
Comment:
    Unmodified goals as defined in 220 ILCS 5/8-103B(g)(7.5).
Modified goals as approved by the ICC; see Modified Goals tabs.</t>
      </text>
    </comment>
    <comment ref="K20" authorId="7" shapeId="0" xr:uid="{10B2B716-A399-42C6-B8AE-E0194D2B9992}">
      <text>
        <t>[Threaded comment]
Your version of Excel allows you to read this threaded comment; however, any edits to it will get removed if the file is opened in a newer version of Excel. Learn more: https://go.microsoft.com/fwlink/?linkid=870924
Comment:
    The ICC has not yet approved the modified CPAS goals that determine this modified AAIG.</t>
      </text>
    </comment>
    <comment ref="A22" authorId="8" shapeId="0" xr:uid="{ECDDC236-DB57-43AA-A334-AF65E75419CF}">
      <text>
        <t>[Threaded comment]
Your version of Excel allows you to read this threaded comment; however, any edits to it will get removed if the file is opened in a newer version of Excel. Learn more: https://go.microsoft.com/fwlink/?linkid=870924
Comment:
    As defined in 220 ILCS 5/8-103B(g)(7.5)</t>
      </text>
    </comment>
    <comment ref="A27" authorId="9" shapeId="0" xr:uid="{75B93B24-3A1B-4374-A6BF-C90F41AE7651}">
      <text>
        <t>[Threaded comment]
Your version of Excel allows you to read this threaded comment; however, any edits to it will get removed if the file is opened in a newer version of Excel. Learn more: https://go.microsoft.com/fwlink/?linkid=870924
Comment:
    Per Section 8-103B, this is currently 10% of total savings requirement, but was previously 10% of AAIG prior to CEJA.</t>
      </text>
    </comment>
    <comment ref="C31" authorId="10" shapeId="0" xr:uid="{D91211C0-1651-4D23-B2B7-3ED1C8BDA57B}">
      <text>
        <t>[Threaded comment]
Your version of Excel allows you to read this threaded comment; however, any edits to it will get removed if the file is opened in a newer version of Excel. Learn more: https://go.microsoft.com/fwlink/?linkid=870924
Comment:
    This value and formula are different than 2019. In 2018 we used a conversion value of 29.31 ~(100,000 Btu/therm divided by 3412 Btu/kWh) (also used by Navigant). Policy Manual 2.0 explicitly defined the conversion at a rounded 29.3 and therefore we use 29.3 in 2019 and beyond.</t>
      </text>
    </comment>
    <comment ref="A36" authorId="11" shapeId="0" xr:uid="{D0152F2F-E6BA-44BE-A5AE-FEFC58416A34}">
      <text>
        <t>[Threaded comment]
Your version of Excel allows you to read this threaded comment; however, any edits to it will get removed if the file is opened in a newer version of Excel. Learn more: https://go.microsoft.com/fwlink/?linkid=870924
Comment:
    Varies by year per 8-103B(b-27)</t>
      </text>
    </comment>
    <comment ref="A39" authorId="12" shapeId="0" xr:uid="{F146BCD2-9E1E-4FEB-BE2A-5633903B6AAB}">
      <text>
        <t>[Threaded comment]
Your version of Excel allows you to read this threaded comment; however, any edits to it will get removed if the file is opened in a newer version of Excel. Learn more: https://go.microsoft.com/fwlink/?linkid=870924
Comment:
    As defined in 220 ILCS 5/8-103B(b-10).</t>
      </text>
    </comment>
    <comment ref="K43" authorId="13" shapeId="0" xr:uid="{8444D992-8542-464A-89A1-42304B70CFE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G44" authorId="14" shapeId="0" xr:uid="{9D84E978-8F30-433C-9D7B-ECE96F9CA0FD}">
      <text>
        <t>[Threaded comment]
Your version of Excel allows you to read this threaded comment; however, any edits to it will get removed if the file is opened in a newer version of Excel. Learn more: https://go.microsoft.com/fwlink/?linkid=870924
Comment:
    This value is as defined in the "Modified Goals (Plan 6)" tab and approved by the ICC. Value is calculated by recalculating 2021 Legacy CPAS as MWh using the 2022 Adjusted Baseline Sales value and then taking the difference between that value and 2022 Legacy CPAS.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tc={071345FE-175B-4554-B9B9-458DF6519F0A}</author>
    <author>tc={F4621453-EC27-4A2F-8A75-1B182D4CD408}</author>
    <author>tc={CF399111-49F1-4168-B89A-B9BFD0600BCB}</author>
  </authors>
  <commentList>
    <comment ref="C3" authorId="0" shapeId="0" xr:uid="{071345FE-175B-4554-B9B9-458DF6519F0A}">
      <text>
        <t>[Threaded comment]
Your version of Excel allows you to read this threaded comment; however, any edits to it will get removed if the file is opened in a newer version of Excel. Learn more: https://go.microsoft.com/fwlink/?linkid=870924
Comment:
    These therms would otherwise be eligible to claim under Section 8-104</t>
      </text>
    </comment>
    <comment ref="D3" authorId="1" shapeId="0" xr:uid="{F4621453-EC27-4A2F-8A75-1B182D4CD408}">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 ref="E3" authorId="2" shapeId="0" xr:uid="{CF399111-49F1-4168-B89A-B9BFD0600BCB}">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tc={545573C6-A7F9-4B28-816E-94F5C2E8BDF1}</author>
    <author>tc={28644D80-5DED-486D-8A18-18FF9C4E1A85}</author>
    <author>tc={AE91D6BC-FDCD-4643-886D-6AD7A5D72F2D}</author>
    <author>tc={9E6D1C4F-1BD4-4E9D-BD7B-8D9D294A6D6C}</author>
  </authors>
  <commentList>
    <comment ref="M15" authorId="0" shapeId="0" xr:uid="{545573C6-A7F9-4B28-816E-94F5C2E8BDF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I16" authorId="1" shapeId="0" xr:uid="{28644D80-5DED-486D-8A18-18FF9C4E1A85}">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J16" authorId="2" shapeId="0" xr:uid="{AE91D6BC-FDCD-4643-886D-6AD7A5D72F2D}">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M43" authorId="3" shapeId="0" xr:uid="{9E6D1C4F-1BD4-4E9D-BD7B-8D9D294A6D6C}">
      <text>
        <t>[Threaded comment]
Your version of Excel allows you to read this threaded comment; however, any edits to it will get removed if the file is opened in a newer version of Excel. Learn more: https://go.microsoft.com/fwlink/?linkid=870924
Comment:
    These values have been filed by AIC in Docket 25-0211 but have not yet been approved by the ICC.</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tc={FDD91A48-F70C-4452-8BB7-203E6D53898B}</author>
  </authors>
  <commentList>
    <comment ref="A10" authorId="0" shapeId="0" xr:uid="{FDD91A48-F70C-4452-8BB7-203E6D53898B}">
      <text>
        <t>[Threaded comment]
Your version of Excel allows you to read this threaded comment; however, any edits to it will get removed if the file is opened in a newer version of Excel. Learn more: https://go.microsoft.com/fwlink/?linkid=870924
Comment:
    This is an intermediate value only and is already claimed elsewhere.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tc={FC18C4CA-91DB-43AE-A366-4F6EFC96113D}</author>
  </authors>
  <commentList>
    <comment ref="E13" authorId="0" shapeId="0" xr:uid="{FC18C4CA-91DB-43AE-A366-4F6EFC96113D}">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sharedStrings.xml><?xml version="1.0" encoding="utf-8"?>
<sst xmlns="http://schemas.openxmlformats.org/spreadsheetml/2006/main" count="2080" uniqueCount="736">
  <si>
    <t>Measure Life</t>
  </si>
  <si>
    <t>Lifetime Savings</t>
  </si>
  <si>
    <t>Notes</t>
  </si>
  <si>
    <t>This tab</t>
  </si>
  <si>
    <t>File Info</t>
  </si>
  <si>
    <t>Description</t>
  </si>
  <si>
    <t>Sheet Name</t>
  </si>
  <si>
    <t>Last Updated</t>
  </si>
  <si>
    <t>Purpose</t>
  </si>
  <si>
    <t>Author</t>
  </si>
  <si>
    <t>File Name</t>
  </si>
  <si>
    <t>File Information</t>
  </si>
  <si>
    <t>MWh</t>
  </si>
  <si>
    <t>Baseline Values Required for Calculations</t>
  </si>
  <si>
    <t>Legacy CPAS as %</t>
  </si>
  <si>
    <t>Legacy CPAS as MWh</t>
  </si>
  <si>
    <t>Applicable Annual Incremental Goal (AAIG)</t>
  </si>
  <si>
    <t>Topic</t>
  </si>
  <si>
    <t>Carryover savings</t>
  </si>
  <si>
    <t>CPAS Goals</t>
  </si>
  <si>
    <t>Deemed Legacy CPAS</t>
  </si>
  <si>
    <t>Unmodified CPAS Goals as %</t>
  </si>
  <si>
    <t>Unmodified CPAS Goals as MWh</t>
  </si>
  <si>
    <t>Modified CPAS Goals as %</t>
  </si>
  <si>
    <t>Modified CPAS Goals as MWh</t>
  </si>
  <si>
    <t>Modified Applicable Annual Incremental Goal as MWh</t>
  </si>
  <si>
    <t>Unmodified Applicable Annual Incremental Goal as MWh</t>
  </si>
  <si>
    <t>Advanced Thermostat</t>
  </si>
  <si>
    <t>First-Year Verified Gross MWh</t>
  </si>
  <si>
    <t>Measures without verified gross</t>
  </si>
  <si>
    <t>Notes on CPAS items</t>
  </si>
  <si>
    <t>Reference Values</t>
  </si>
  <si>
    <t>Initiative</t>
  </si>
  <si>
    <t>Custom</t>
  </si>
  <si>
    <t>HVAC</t>
  </si>
  <si>
    <t>Metric</t>
  </si>
  <si>
    <t>Lighting</t>
  </si>
  <si>
    <t>Smart Savers</t>
  </si>
  <si>
    <t>MWh Equivalent</t>
  </si>
  <si>
    <t>Total</t>
  </si>
  <si>
    <t>Conversion Cap</t>
  </si>
  <si>
    <t>% of Cap</t>
  </si>
  <si>
    <t>Public Housing</t>
  </si>
  <si>
    <t>Retail Products</t>
  </si>
  <si>
    <t>Showerhead</t>
  </si>
  <si>
    <t>Pipe Insulation</t>
  </si>
  <si>
    <t>Attic Insulation</t>
  </si>
  <si>
    <t>Air Sealing</t>
  </si>
  <si>
    <t>Reference and Notes</t>
  </si>
  <si>
    <t>Residential Program CPAS</t>
  </si>
  <si>
    <t>Business Program CPAS</t>
  </si>
  <si>
    <t>Results</t>
  </si>
  <si>
    <t>Initiative-Level Results</t>
  </si>
  <si>
    <t>E.g. HER. This is presented in exactly the same way as the above; e.g., a decay of savings over time is shown in CPAS tables.</t>
  </si>
  <si>
    <t>Note</t>
  </si>
  <si>
    <t>Portfolio CPAS</t>
  </si>
  <si>
    <t>These goals are modified pursuant to 220 ILCS 5/8-103B(f) and (b-20).</t>
  </si>
  <si>
    <t>NTGR</t>
  </si>
  <si>
    <t>Decaying savings</t>
  </si>
  <si>
    <t>CPAS (Verified Net MWh)</t>
  </si>
  <si>
    <t>2019 Portfolio CPAS</t>
  </si>
  <si>
    <t>Expiring 2019 Portfolio CPAS</t>
  </si>
  <si>
    <t>Expired 2019 Portfolio CPAS</t>
  </si>
  <si>
    <t>N/A</t>
  </si>
  <si>
    <t>First-Year Verified Gross Savings (MWh)</t>
  </si>
  <si>
    <t>…</t>
  </si>
  <si>
    <t>WAML</t>
  </si>
  <si>
    <t>Lifetime Savings (MWh)</t>
  </si>
  <si>
    <t>BOC</t>
  </si>
  <si>
    <t>Voltage Optimization</t>
  </si>
  <si>
    <t>Offering</t>
  </si>
  <si>
    <t>Verified EUL</t>
  </si>
  <si>
    <t>Verified Net Therms</t>
  </si>
  <si>
    <t>Duct Sealing</t>
  </si>
  <si>
    <t>Residential</t>
  </si>
  <si>
    <t>Business</t>
  </si>
  <si>
    <t>CAA</t>
  </si>
  <si>
    <t>Channel</t>
  </si>
  <si>
    <t>Measure</t>
  </si>
  <si>
    <t>Legacy CPAS</t>
  </si>
  <si>
    <t>Expiring Legacy CPAS</t>
  </si>
  <si>
    <t>Expiring Legacy CPAS as MWh</t>
  </si>
  <si>
    <t>Total CPAS Achieved</t>
  </si>
  <si>
    <t>Modified CPAS Goals</t>
  </si>
  <si>
    <t>2018 Portfolio CPAS</t>
  </si>
  <si>
    <t>Expiring 2018 Portfolio CPAS</t>
  </si>
  <si>
    <t>Expired 2018 Portfolio CPAS</t>
  </si>
  <si>
    <t>Bathroom Exhaust Fan</t>
  </si>
  <si>
    <t>Rim Joist Insulation</t>
  </si>
  <si>
    <t>Wall Insulation</t>
  </si>
  <si>
    <t>Specialty LED</t>
  </si>
  <si>
    <t>Single Family</t>
  </si>
  <si>
    <t>School Kits</t>
  </si>
  <si>
    <t>Community Kits</t>
  </si>
  <si>
    <t>2018 Portfolio CPAS Achieved in MWh</t>
  </si>
  <si>
    <t>Expiring 2018 Portfolio CPAS in MWh</t>
  </si>
  <si>
    <t>Expired 2018 Portfolio CPAS in MWh</t>
  </si>
  <si>
    <t>2019 Portfolio CPAS Achieved in MWh</t>
  </si>
  <si>
    <t>Expiring 2019 Portfolio CPAS in MWh</t>
  </si>
  <si>
    <t>Expired 2019 Portfolio CPAS in MWh</t>
  </si>
  <si>
    <t>2020 Portfolio CPAS</t>
  </si>
  <si>
    <t>Expiring 2020 Portfolio CPAS</t>
  </si>
  <si>
    <t>Expired 2020 Portfolio CPAS</t>
  </si>
  <si>
    <t>Fluorescent Delamping</t>
  </si>
  <si>
    <t>Program</t>
  </si>
  <si>
    <t>Income Qualified</t>
  </si>
  <si>
    <t>Most recent AIC electric savings goals are presented in Appendix B (Rev.3 ) to AIC's "Errata to Compliance dated November 12, 2020" filed March 3, 2021 in Docket 17-0311: https://www.icc.illinois.gov/docket/P2017-0311/documents/308601/files/537949.pdf</t>
  </si>
  <si>
    <t>Conversion Steps Taken</t>
  </si>
  <si>
    <t>Door Sweep</t>
  </si>
  <si>
    <t>Retail Products (Non-IQ)</t>
  </si>
  <si>
    <t>Multifamily</t>
  </si>
  <si>
    <t>Income Qualified - Multifamily</t>
  </si>
  <si>
    <t>Modified Goals (Plan 5)</t>
  </si>
  <si>
    <t>AIC 2018-2021 Plan Appendix B (Rev. 3) (March 3, 2021) with modified goal information for Plan 5</t>
  </si>
  <si>
    <t>Modified Goals (Plan 6)</t>
  </si>
  <si>
    <t>Goal Attainment</t>
  </si>
  <si>
    <t>2020 Portfolio CPAS Achieved in MWh</t>
  </si>
  <si>
    <t>Expiring 2020 Portfolio CPAS in MWh</t>
  </si>
  <si>
    <t>Expired 2020 Portfolio CPAS in MWh</t>
  </si>
  <si>
    <t>2021 Portfolio CPAS</t>
  </si>
  <si>
    <t>Expiring 2021 Portfolio CPAS</t>
  </si>
  <si>
    <t>Expired 2021 Portfolio CPAS</t>
  </si>
  <si>
    <t>Standard - Core</t>
  </si>
  <si>
    <t>Lighting Controls</t>
  </si>
  <si>
    <t>Exit Signs</t>
  </si>
  <si>
    <t>UOSL (HPS Baseline)</t>
  </si>
  <si>
    <t>UOSL (MV Baseline)</t>
  </si>
  <si>
    <t>Income Qualified Carryover</t>
  </si>
  <si>
    <t>Shower Timer</t>
  </si>
  <si>
    <t>MOSL (HPS Baseline)</t>
  </si>
  <si>
    <t>UOSL (HPS Baseline, AIC ROB)</t>
  </si>
  <si>
    <t>Crawlspace Insulation</t>
  </si>
  <si>
    <t>Custom Incentives</t>
  </si>
  <si>
    <t>Advanced Power Strip - Tier 1</t>
  </si>
  <si>
    <t>BPM Motor</t>
  </si>
  <si>
    <t>Faucet Aerator</t>
  </si>
  <si>
    <t>Floor Insulation</t>
  </si>
  <si>
    <t>Heat Pump Water Heater</t>
  </si>
  <si>
    <t>Room Air Conditioner (ER)</t>
  </si>
  <si>
    <t>Standard LED</t>
  </si>
  <si>
    <t>The evaluation team followed the below steps until exhaustion of eligible savings for conversion.</t>
  </si>
  <si>
    <t>Carryover</t>
  </si>
  <si>
    <t>SBDI</t>
  </si>
  <si>
    <t>New Construction Lighting</t>
  </si>
  <si>
    <t>IQ - CAA</t>
  </si>
  <si>
    <t>Restrictor Shower Valve</t>
  </si>
  <si>
    <t>Wall Plate Gasket</t>
  </si>
  <si>
    <t>Specialty LED (Common Area)</t>
  </si>
  <si>
    <t>AIC Portfolio-Level CPAS Summary</t>
  </si>
  <si>
    <t>Evaporator Fan Control for ECMs</t>
  </si>
  <si>
    <t>2021 Portfolio CPAS Achieved in MWh</t>
  </si>
  <si>
    <t>Expiring 2021 Portfolio CPAS in MWh</t>
  </si>
  <si>
    <t>Expired 2021 Portfolio CPAS in MWh</t>
  </si>
  <si>
    <t>2022 Portfolio CPAS</t>
  </si>
  <si>
    <t>Expiring 2022 Portfolio CPAS</t>
  </si>
  <si>
    <t>Expired 2022 Portfolio CPAS</t>
  </si>
  <si>
    <t>Expiring 2022 CPAS</t>
  </si>
  <si>
    <t>Expired 2022 CPAS</t>
  </si>
  <si>
    <t>2022 CPAS</t>
  </si>
  <si>
    <t>MHAS</t>
  </si>
  <si>
    <t>Joint Utility</t>
  </si>
  <si>
    <t>Multifamily Market Rate</t>
  </si>
  <si>
    <t>Midstream HVAC</t>
  </si>
  <si>
    <t>Home Efficiency</t>
  </si>
  <si>
    <t>Core</t>
  </si>
  <si>
    <t>Online Store</t>
  </si>
  <si>
    <t>SBEP</t>
  </si>
  <si>
    <t>Food Service</t>
  </si>
  <si>
    <t>MRSF - Midstream HVAC</t>
  </si>
  <si>
    <t>MRSF - Home Efficiency</t>
  </si>
  <si>
    <t>Kits - School Kits</t>
  </si>
  <si>
    <t>Kits - Community Kits</t>
  </si>
  <si>
    <t>Streetlighting - MOSL</t>
  </si>
  <si>
    <t>Streetlighting - UOSL</t>
  </si>
  <si>
    <t>Kits Carryover</t>
  </si>
  <si>
    <t>Smart Socket</t>
  </si>
  <si>
    <t>LED Bulbs and Fixtures</t>
  </si>
  <si>
    <t>ECMs for Coolers/Freezers</t>
  </si>
  <si>
    <t>Automatic Door Closer</t>
  </si>
  <si>
    <t>Small Business</t>
  </si>
  <si>
    <t>Unitary AC</t>
  </si>
  <si>
    <t>Air Source Heat Pump</t>
  </si>
  <si>
    <t>Unitary ASHP</t>
  </si>
  <si>
    <t>Notched V-Belt</t>
  </si>
  <si>
    <t>Standard</t>
  </si>
  <si>
    <t>`</t>
  </si>
  <si>
    <t>Bathroom Faucet Aerator</t>
  </si>
  <si>
    <t>Kitchen Faucet Aerator</t>
  </si>
  <si>
    <t>Crawl Space Insulation</t>
  </si>
  <si>
    <t>Air Source Heat Pump (TOS)</t>
  </si>
  <si>
    <t>Refrigerator</t>
  </si>
  <si>
    <t>Advanced Power Strip</t>
  </si>
  <si>
    <t>Weatherstripping</t>
  </si>
  <si>
    <t>LED Desk Lamp</t>
  </si>
  <si>
    <t>Outlet Gaskets</t>
  </si>
  <si>
    <t>Connected LED</t>
  </si>
  <si>
    <t>Retail Products Propane Savings Converted (Therms)</t>
  </si>
  <si>
    <t>Most recent AIC electric savings goals are presented in Appendix B to AIC's Verified Petition for Reopening, filed April 14, 2022: https://www.icc.illinois.gov/docket/P2021-0158/documents/322771/files/561827.pdf</t>
  </si>
  <si>
    <t>Deemed Average Weather Normalized Sales (MWh)</t>
  </si>
  <si>
    <t>Adjusted Baseline Sales (MWh)</t>
  </si>
  <si>
    <t>Adjusted for Exempt Customers (MWh)</t>
  </si>
  <si>
    <t>Plan 5</t>
  </si>
  <si>
    <t>Plan 6</t>
  </si>
  <si>
    <t>AIC 2022-2025 Plan Appendix B (April 14, 2022) with modified goal information for Plan 6</t>
  </si>
  <si>
    <t>Backup calculations to support AAIG, legacy CPAS, other fuel conversion cap, electrification cap, etc.; all values sourced from Modified Goals tabs and 220 ILCS 5/8-103B</t>
  </si>
  <si>
    <t>(b-25) (Other Fuels) Savings Conversion Cap</t>
  </si>
  <si>
    <t>% of Total Savings Requirement</t>
  </si>
  <si>
    <t>(b-27) (Electrification) Savings Conversion Cap</t>
  </si>
  <si>
    <t>Applicable Annual Total Savings Requirement</t>
  </si>
  <si>
    <t>Applicable Annual Total Savings Requirement as MWh</t>
  </si>
  <si>
    <t>(b-25) Conversion Cap in MWh</t>
  </si>
  <si>
    <t>(b-25) Conversion Cap in Therms</t>
  </si>
  <si>
    <t>(b-27) Conversion Cap in MWh</t>
  </si>
  <si>
    <t>Dishwashers</t>
  </si>
  <si>
    <t>Propane Therms Converted</t>
  </si>
  <si>
    <t>Retail Products Propane Savings Converted (MWh equivalent)</t>
  </si>
  <si>
    <t>All Savings are Verified Net</t>
  </si>
  <si>
    <t>2022 Portfolio CPAS Achieved in MWh</t>
  </si>
  <si>
    <t>Expiring 2022 Portfolio CPAS in MWh</t>
  </si>
  <si>
    <t>Expired 2022 Portfolio CPAS in MWh</t>
  </si>
  <si>
    <t>Market Rate Multifamily</t>
  </si>
  <si>
    <t>Retail Products Carryover (Non-IQ)</t>
  </si>
  <si>
    <t>Report Tables</t>
  </si>
  <si>
    <t>Portfolio</t>
  </si>
  <si>
    <t>CPAS Visualization</t>
  </si>
  <si>
    <t>Visual representation of CPAS achieved by the AIC portfolio over time through 2030</t>
  </si>
  <si>
    <t>Market Rate Single Family</t>
  </si>
  <si>
    <t>Kits</t>
  </si>
  <si>
    <t>Retro-Commissioning</t>
  </si>
  <si>
    <t>Streetlighting</t>
  </si>
  <si>
    <t>Midstream</t>
  </si>
  <si>
    <t>Kits - High School Innovation</t>
  </si>
  <si>
    <t>Kits - Carryover</t>
  </si>
  <si>
    <t>Channel-Level Results</t>
  </si>
  <si>
    <t>VO Program CPAS</t>
  </si>
  <si>
    <t>Residential NPSO Adder</t>
  </si>
  <si>
    <t>IQ - Single Family</t>
  </si>
  <si>
    <t>IQ - Smart Savers</t>
  </si>
  <si>
    <t>IQ - MHAS</t>
  </si>
  <si>
    <t>IQ - Joint Utility</t>
  </si>
  <si>
    <t>MF - Income Qualified</t>
  </si>
  <si>
    <t>MF - Public Housing</t>
  </si>
  <si>
    <t>MF - Market Rate</t>
  </si>
  <si>
    <t>Standard - Online Store</t>
  </si>
  <si>
    <t>IQ - Carryover</t>
  </si>
  <si>
    <t>Measure Category</t>
  </si>
  <si>
    <t>RCx - VCx</t>
  </si>
  <si>
    <t>SB - SBDI</t>
  </si>
  <si>
    <t>SB - SBEP</t>
  </si>
  <si>
    <t>MS - Lighting</t>
  </si>
  <si>
    <t>MS - HVAC</t>
  </si>
  <si>
    <t>MS - Food Service</t>
  </si>
  <si>
    <t>MS - Carryover</t>
  </si>
  <si>
    <t>Midstream - Carryover</t>
  </si>
  <si>
    <t>Municipality-Owned Streetlighting</t>
  </si>
  <si>
    <t>Utility-Owned Streetlighting</t>
  </si>
  <si>
    <t>1) Convert eligible IQ non-AIC gas or propane savings.</t>
  </si>
  <si>
    <t>2) Convert eligible non-IQ non-AIC gas or propane savings</t>
  </si>
  <si>
    <t>3) Convert eligible IQ AIC gas savings</t>
  </si>
  <si>
    <t>4) Convert eligible non-IQ AIC Gas savings</t>
  </si>
  <si>
    <t>Certain measures, such as early replacement HVAC measures, show variance in persisting savings at the point which the baseline changes.</t>
  </si>
  <si>
    <t>2023 Portfolio CPAS</t>
  </si>
  <si>
    <t>2023 Portfolio CPAS Achieved in MWh</t>
  </si>
  <si>
    <t>Expiring 2023 Portfolio CPAS in MWh</t>
  </si>
  <si>
    <t>Expired 2023 Portfolio CPAS in MWh</t>
  </si>
  <si>
    <t>AIC Gas Therms Converted</t>
  </si>
  <si>
    <t>Non-AIC Gas Therms Converted</t>
  </si>
  <si>
    <t>Expiring 2023 Portfolio CPAS</t>
  </si>
  <si>
    <t>Expired 2023 Portfolio CPAS</t>
  </si>
  <si>
    <t>Virtual SEM</t>
  </si>
  <si>
    <t>Virtual Commissioning</t>
  </si>
  <si>
    <t>Building Operator Certification</t>
  </si>
  <si>
    <t>Project</t>
  </si>
  <si>
    <t>Central Air Conditioning</t>
  </si>
  <si>
    <t>C&amp;I Air Sealing</t>
  </si>
  <si>
    <t>Steam Cookers</t>
  </si>
  <si>
    <t>Fryers</t>
  </si>
  <si>
    <t>Refrigerators and Freezers</t>
  </si>
  <si>
    <t>Ice Machines</t>
  </si>
  <si>
    <t>Combination Ovens</t>
  </si>
  <si>
    <t>Griddles</t>
  </si>
  <si>
    <t>Convection Ovens</t>
  </si>
  <si>
    <t>Annual Verified Gross Savings (MWh)</t>
  </si>
  <si>
    <t>CPAS - Verified Net Savings (MWh)</t>
  </si>
  <si>
    <t>Tree Planting</t>
  </si>
  <si>
    <t>Knee Wall Insulation</t>
  </si>
  <si>
    <t>Clothes Washer</t>
  </si>
  <si>
    <t>Air Source Heat Pump (ER)</t>
  </si>
  <si>
    <t>Annual Verified Gross Savings (Therms)</t>
  </si>
  <si>
    <t>CAA Channel Non-AIC Gas Savings Converted (Therms)</t>
  </si>
  <si>
    <t>Joint Utility Channel Non-AIC Gas Savings Converted (Therms)</t>
  </si>
  <si>
    <t>Program-Level WAML</t>
  </si>
  <si>
    <t>Smart Savers Channel Savings Converted (MWh equivalent)</t>
  </si>
  <si>
    <t>Smart Savers Channel Non-AIC Gas Savings Converted (Therms)</t>
  </si>
  <si>
    <t>Smart Savers Channel Propane Savings Converted (Therms)</t>
  </si>
  <si>
    <t>Fixture LED</t>
  </si>
  <si>
    <t>Nightlight LED</t>
  </si>
  <si>
    <t>Air Purifier</t>
  </si>
  <si>
    <t>Dehumidifier</t>
  </si>
  <si>
    <t>Showerhead Kit</t>
  </si>
  <si>
    <t>Electric Dryer</t>
  </si>
  <si>
    <t>Water Dispenser</t>
  </si>
  <si>
    <t>Pool Pump</t>
  </si>
  <si>
    <t>Freezer</t>
  </si>
  <si>
    <t>Room Air Conditioner</t>
  </si>
  <si>
    <t>Advanced Thermostats (IQ)</t>
  </si>
  <si>
    <t>Market Rate</t>
  </si>
  <si>
    <t>(b-25) Conversions</t>
  </si>
  <si>
    <t>2022 Standard LED - Residential Non-IQ</t>
  </si>
  <si>
    <t>2022 Standard LED - Residential IQ</t>
  </si>
  <si>
    <t>2022 Standard LED - Commercial</t>
  </si>
  <si>
    <t>2022 Directional LED - Residential Non-IQ</t>
  </si>
  <si>
    <t>2022 Directional LED - Residential IQ</t>
  </si>
  <si>
    <t>2022 Directional LED - Commercial</t>
  </si>
  <si>
    <t>2022 Decorative LED - Residential Non-IQ</t>
  </si>
  <si>
    <t>2022 Decorative LED - Residential IQ</t>
  </si>
  <si>
    <t>2022 Decorative LED - Commercial</t>
  </si>
  <si>
    <t>2022 LED Fixture - Commercial</t>
  </si>
  <si>
    <t>2022 LED Outdoor Fixture - Commercial</t>
  </si>
  <si>
    <t>2022 LED Nightlight - Residential Non-IQ</t>
  </si>
  <si>
    <t>2022 LED Nightlight - Residential IQ</t>
  </si>
  <si>
    <t>2022 ECT Lighting</t>
  </si>
  <si>
    <t>2022 Mobile Home Kit - 9W LED</t>
  </si>
  <si>
    <t xml:space="preserve">2022 Unverified SAVE Kit - 9W LED </t>
  </si>
  <si>
    <t xml:space="preserve">2022 Unverified SAVE Kit - 6W LED </t>
  </si>
  <si>
    <t xml:space="preserve">2022 Unverified SAVE Kit - 8W LED </t>
  </si>
  <si>
    <t xml:space="preserve">2022 Verified SAVE Kit - Standard LED </t>
  </si>
  <si>
    <t>2022 Community Kit Standard LED</t>
  </si>
  <si>
    <t>2022 Food Pantry Distribution Standard LED</t>
  </si>
  <si>
    <t>2022 Food Pantry Distribution LED Nightlights</t>
  </si>
  <si>
    <t>Initiative/Channel</t>
  </si>
  <si>
    <t>2023 Residential Program Carryover</t>
  </si>
  <si>
    <t>Retail Products IQ Carryover</t>
  </si>
  <si>
    <t>Retail Products MR Carryover</t>
  </si>
  <si>
    <t>Thermostatic Restrictor Shower Valve</t>
  </si>
  <si>
    <t>Mobile Home Kits</t>
  </si>
  <si>
    <t>High School Innovation</t>
  </si>
  <si>
    <t>Res NPSO</t>
  </si>
  <si>
    <t>RP - IQ</t>
  </si>
  <si>
    <t>RP - MR</t>
  </si>
  <si>
    <t>Kits - Mobile Homes</t>
  </si>
  <si>
    <t>Custom Incentives - Non-AIC Gas</t>
  </si>
  <si>
    <t>Single Family Channel Non-AIC Gas Savings Converted (Therms)</t>
  </si>
  <si>
    <t>Retail Products - Income Qualified</t>
  </si>
  <si>
    <t>Retail Products - Market Rate Carryover</t>
  </si>
  <si>
    <t>Retail Products - Income Qualified Carryover</t>
  </si>
  <si>
    <t>Income Qualified – Single Family</t>
  </si>
  <si>
    <t>Income Qualified – CAA</t>
  </si>
  <si>
    <t>Income Qualified – Joint Utility</t>
  </si>
  <si>
    <t>Income Qualified – Smart Savers</t>
  </si>
  <si>
    <t>Income Qualified – MHAS</t>
  </si>
  <si>
    <t>Income Qualified - Carryover</t>
  </si>
  <si>
    <t xml:space="preserve">Multifamily - Income Qualified </t>
  </si>
  <si>
    <t xml:space="preserve">Multifamily - Market Rate </t>
  </si>
  <si>
    <t>Multifamily - Public Housing</t>
  </si>
  <si>
    <t>Market Rate Single Family - Midstream HVAC</t>
  </si>
  <si>
    <t>Market Rate Single Family - Home Efficiency</t>
  </si>
  <si>
    <t>Kits - Mobile Home Kits</t>
  </si>
  <si>
    <t>Kits - Income Qualified Community Kits</t>
  </si>
  <si>
    <t>Custom - Custom Incentives</t>
  </si>
  <si>
    <t>Small Business - SBEP</t>
  </si>
  <si>
    <t>AIC Portfolio-Level CPAS by Initiative</t>
  </si>
  <si>
    <t>Residential Carryover</t>
  </si>
  <si>
    <t>Residential NPSO</t>
  </si>
  <si>
    <t>Business Carryover</t>
  </si>
  <si>
    <t>Retail Products Initiative</t>
  </si>
  <si>
    <t>Income Qualified Initiative - Single Family Offerings</t>
  </si>
  <si>
    <t>Multifamily Initiatives</t>
  </si>
  <si>
    <t>Market Rate Single Family Initiative</t>
  </si>
  <si>
    <t>Kits Initiatives</t>
  </si>
  <si>
    <t>Voltage Optimization Program</t>
  </si>
  <si>
    <t>Standard Initiative</t>
  </si>
  <si>
    <t>Custom Initiative</t>
  </si>
  <si>
    <t>Retro-Commissioning Initiative</t>
  </si>
  <si>
    <t>Streetlighting Initiative</t>
  </si>
  <si>
    <t>Small Business Initiative</t>
  </si>
  <si>
    <t>Midstream Initiative</t>
  </si>
  <si>
    <t>WAML without VO</t>
  </si>
  <si>
    <t xml:space="preserve">Standard - Core </t>
  </si>
  <si>
    <t>Standard - BOC</t>
  </si>
  <si>
    <t>Custom - New Construction Lighting</t>
  </si>
  <si>
    <t>Retro-Commissioning - Virtual Commissioning</t>
  </si>
  <si>
    <t>Retro-Commissioning - Virtual SEM</t>
  </si>
  <si>
    <t>Small Business - SBDI</t>
  </si>
  <si>
    <t>Midstream - Lighting</t>
  </si>
  <si>
    <t>Midstream - HVAC</t>
  </si>
  <si>
    <t>Midstream - Food Service</t>
  </si>
  <si>
    <t>IQ - SF (b-25)</t>
  </si>
  <si>
    <t>IQ - CAA (b-25)</t>
  </si>
  <si>
    <t>IQ - SS (b-25)</t>
  </si>
  <si>
    <t>RP - IQ Carryover</t>
  </si>
  <si>
    <t>RP - MR Carryover</t>
  </si>
  <si>
    <t>Custom (b-25)</t>
  </si>
  <si>
    <t>RCx - VSEM</t>
  </si>
  <si>
    <t>Standard LED (EISA Exempt)</t>
  </si>
  <si>
    <t>Specialty LED (EISA Exempt)</t>
  </si>
  <si>
    <t>Fixture LED (EISA Exempt)</t>
  </si>
  <si>
    <t>Custom Initiative Channel Savings Converted (MWh equivalent)</t>
  </si>
  <si>
    <t>2024 Ameren Illinois Company (AIC) Portfolio CPAS &amp; AAIG Workbook</t>
  </si>
  <si>
    <t>Zach Ross, Evan Tincknell, and Tyler Sellner (Opinion Dynamics)</t>
  </si>
  <si>
    <t>Cumulative persisting annual savings (CPAS) calculations and applicable annual incremental goal (AAIG) achievement for the 2024 AIC portfolio of energy efficiency programs</t>
  </si>
  <si>
    <t>Summary of portfolio savings converted to kWh in 2024 under 8-103B(b-25)</t>
  </si>
  <si>
    <t>Assessment of 2024 AAIG and CPAS goal achievement</t>
  </si>
  <si>
    <t>2024 portfolio-level CPAS aggregated to the program level</t>
  </si>
  <si>
    <t>2024 Residential Program CPAS</t>
  </si>
  <si>
    <t>2024 Business Program CPAS</t>
  </si>
  <si>
    <t>2024 Voltage Optimization Program CPAS</t>
  </si>
  <si>
    <t>2024 (b-25) Conversion Notes</t>
  </si>
  <si>
    <t>2024 Portfolio CPAS</t>
  </si>
  <si>
    <t>2024 Portfolio CPAS Achieved in MWh</t>
  </si>
  <si>
    <t>Expiring 2024 Portfolio CPAS in MWh</t>
  </si>
  <si>
    <t>Expired 2024 Portfolio CPAS in MWh</t>
  </si>
  <si>
    <t>Legacy</t>
  </si>
  <si>
    <t>CPAS for the 2024 Retail Products Initiative</t>
  </si>
  <si>
    <t>CPAS for the 2024 Income Qualified Initiative (not including IQ-MF; IQ-Community Kits; IQ-Retail Products)</t>
  </si>
  <si>
    <t>CPAS for the 2024 Multifamily Initiatives</t>
  </si>
  <si>
    <t>CPAS for the 2024 Market Rate Single Family Initiative</t>
  </si>
  <si>
    <t>CPAS for the 2024 Kits Initiatives</t>
  </si>
  <si>
    <t>CPAS for 2024 portfolio residential nonparticipant spillover</t>
  </si>
  <si>
    <t>CPAS for the 2024 Standard Initiative</t>
  </si>
  <si>
    <t>CPAS for the 2024 Custom Initiative</t>
  </si>
  <si>
    <t>CPAS for the 2024 Retro-Commissioning Initiative</t>
  </si>
  <si>
    <t>CPAS for the 2024 Streetlighting Initiative</t>
  </si>
  <si>
    <t>CPAS for the 2024 Small Business Initiative</t>
  </si>
  <si>
    <t>CPAS for the 2024 Midstream Initiative</t>
  </si>
  <si>
    <t xml:space="preserve">CPAS for 2024 portfolio carryover savings </t>
  </si>
  <si>
    <t>CPAS for the 2024 Retail Products Initiative - Incentive-Based Channels (Income Qualified) presented by measure</t>
  </si>
  <si>
    <t>CPAS for the 2024 Retail Products Initiative - Incentive-Based Channels (Market Rate) presented by measure</t>
  </si>
  <si>
    <t>CPAS for the 2024 Income Qualified Initiative - Single Family channel presented by measure</t>
  </si>
  <si>
    <t>CPAS for the 2024 Income Qualified Initiative - CAA channel presented by measure</t>
  </si>
  <si>
    <t>CPAS for the 2024 Income Qualified Initiative - Joint Utility channel presented by measure</t>
  </si>
  <si>
    <t>CPAS for the 2024 Income Qualified Initiative - Smart Savers channel presented by measure</t>
  </si>
  <si>
    <t>CPAS for the 2024 Income Qualified Initiative - MHAS channel presented by measure</t>
  </si>
  <si>
    <t>CPAS for the 2024 Income Qualified Initiative - Multifamily channel by measure</t>
  </si>
  <si>
    <t>CPAS for the 2024 Market Rate Multifamily Initiative presented by measure</t>
  </si>
  <si>
    <t>CPAS for the 2024 Public Housing Initiative presented by measure</t>
  </si>
  <si>
    <t>CPAS for the 2024 Market Rate Single Family Initiative - Midstream HVAC channel presented by measure</t>
  </si>
  <si>
    <t>CPAS for the 2024 Market Rate Single Family Initiative - Home Efficiency channel presented by measure</t>
  </si>
  <si>
    <t>CPAS for the 2024 Direct Distribution Efficient Products Initiative - School Kits channel presented by measure</t>
  </si>
  <si>
    <t>CPAS for the 2024 Direct Distribution Efficient Products Initiative - High School Innovation channel presented by measure</t>
  </si>
  <si>
    <t>CPAS for the 2024 Income Qualified Initiative - Community Kits channel presented by measure</t>
  </si>
  <si>
    <t>CPAS for kits distributed through the 2024 Income Qualified Initiative - MHAS channel presented by measure</t>
  </si>
  <si>
    <t>CPAS for (b-25) conversions from the Retail Products Initiative in 2024</t>
  </si>
  <si>
    <t>CPAS for (b-25) conversions from the Income Qualified Initiative - Single Family channel in 2024</t>
  </si>
  <si>
    <t>CPAS for (b-25) conversions from the Income Qualified Initiative - CAA channel in 2024</t>
  </si>
  <si>
    <t>CPAS for (b-25) conversions from the Income Qualified Initiative - Smart Savers channel in 2024</t>
  </si>
  <si>
    <t>CPAS for (b-25) conversions from the Income Qualified Initiative - Joint Utility channel in 2024</t>
  </si>
  <si>
    <t>CPAS for IQ carryover savings from the Retail Products Initiative realized in 2024</t>
  </si>
  <si>
    <t>CPAS for market rate carryover savings from the Retail Products Initiative realized in 2024</t>
  </si>
  <si>
    <t>CPAS for carryover savings from the Income Qualified Initiative realized in 2024</t>
  </si>
  <si>
    <t>CPAS for carryover savings from the Kits Initiatives realized in 2024</t>
  </si>
  <si>
    <t>CPAS for the 2024 Standard Initiative - Core offerings by channel</t>
  </si>
  <si>
    <t>CPAS for the 2024 Standard Initiative - Online Store channel by measure</t>
  </si>
  <si>
    <t>CPAS for the 2024 Standard Initiative -  BOC channel</t>
  </si>
  <si>
    <t>CPAS for the 2024 Custom Initiative (b-25) conversions by project</t>
  </si>
  <si>
    <t>CPAS for the 2024 RCx Initiative - VCx channel</t>
  </si>
  <si>
    <t>CPAS for the 2024 RCx Initiative - VSEM channel</t>
  </si>
  <si>
    <t>CPAS for the 2024 Streetlighting Initiative - MOSL channel</t>
  </si>
  <si>
    <t>CPAS for the 2024 Streetlighting Initiative - UOSL channel</t>
  </si>
  <si>
    <t>CPAS for the 2024 Small Business Initiative - SBDI channel by measure</t>
  </si>
  <si>
    <t>CPAS for the 2024 Small Business Initiative - SBEP channel by measure</t>
  </si>
  <si>
    <t>CPAS for the 2024 Midstream Initiative - Lighting channel by measure</t>
  </si>
  <si>
    <t>CPAS for the 2024 Midstream Initiative - HVAC channel by measure</t>
  </si>
  <si>
    <t>CPAS for the 2024 Midstream Initiative - Food Service channel by measure</t>
  </si>
  <si>
    <t>CPAS for carryover savings from the Midstream Initiative realized in 2024</t>
  </si>
  <si>
    <t>2024 portfolio-level CPAS aggregated to the program level in report format</t>
  </si>
  <si>
    <t>2024 Residential Program CPAS at the channel level in report format</t>
  </si>
  <si>
    <t>2024 Business Program CPAS at the channel level in report format</t>
  </si>
  <si>
    <t>2024 Portfolio Applicable Annual Incremental Goal Achievement</t>
  </si>
  <si>
    <t>2024 Annual Net Savings</t>
  </si>
  <si>
    <t>2024 Expiring CPAS from Legislation</t>
  </si>
  <si>
    <t>2024 Expiring CPAS from 2022 Portfolio</t>
  </si>
  <si>
    <t>2024 Expiring CPAS from 2021 Portfolio</t>
  </si>
  <si>
    <t>2024 Expiring CPAS from 2020 Portfolio</t>
  </si>
  <si>
    <t>2024 Expiring CPAS from 2019 Portfolio</t>
  </si>
  <si>
    <t>2024 Expiring CPAS from 2018 Portfolio</t>
  </si>
  <si>
    <t>2024 Annual Incremental Savings Achieved</t>
  </si>
  <si>
    <t>2024 AAIG</t>
  </si>
  <si>
    <t>% of 2024 AAIG Achieved</t>
  </si>
  <si>
    <t>2024 Expiring CPAS from 2023 Portfolio</t>
  </si>
  <si>
    <t>2024 CPAS</t>
  </si>
  <si>
    <t>Expiring 2024 CPAS</t>
  </si>
  <si>
    <t>Expired 2024 CPAS</t>
  </si>
  <si>
    <t>2024 Income Qualified Initiative Carryover</t>
  </si>
  <si>
    <t>2022 School Kits Reflector LED</t>
  </si>
  <si>
    <t>2022 High School Kit Reflector LED</t>
  </si>
  <si>
    <t>2022 Food Pantry Distribution Reflector LED</t>
  </si>
  <si>
    <t>2022 Food Pantry Distribution Specialty LED</t>
  </si>
  <si>
    <t xml:space="preserve">2022 Verified SAVE Kit - Specialty LED </t>
  </si>
  <si>
    <t xml:space="preserve">2022 Verified SAVE Kit - Reflector LED </t>
  </si>
  <si>
    <t>2024 Kits Initiatives Carryover</t>
  </si>
  <si>
    <t>2022 Linear LED</t>
  </si>
  <si>
    <t>2022 Mogul</t>
  </si>
  <si>
    <t>2022 Specialty LED</t>
  </si>
  <si>
    <t>2023 Linear LED</t>
  </si>
  <si>
    <t>2024 Kits Initiatives - Income Qualified Community Kits Channel</t>
  </si>
  <si>
    <t>2024 Kits Initiatives - High School Innovation Channel</t>
  </si>
  <si>
    <t>2024 Kits Initiatives - School Kits Channel</t>
  </si>
  <si>
    <t>2024 Kits Initiatives - Mobile Home Kits</t>
  </si>
  <si>
    <t>2024 Kits Initiatives - Joint Utility Kits</t>
  </si>
  <si>
    <t>2024 Kits Initiatives - Food Bank Kits</t>
  </si>
  <si>
    <t>Specialty LED (Exterior)</t>
  </si>
  <si>
    <t>Smart Bulbs (Interior)</t>
  </si>
  <si>
    <t>BN Community Kits</t>
  </si>
  <si>
    <t>Food Bank Kits</t>
  </si>
  <si>
    <t>Ductless Heat Pump</t>
  </si>
  <si>
    <t>Expiring 2024 Portfolio CPAS</t>
  </si>
  <si>
    <t>Expired 2024 Portfolio CPAS</t>
  </si>
  <si>
    <t>Voltage Optimization - 2024 Cohort</t>
  </si>
  <si>
    <t>2024 Portfolio WAML</t>
  </si>
  <si>
    <t>2024 Portfolio WAML without VO</t>
  </si>
  <si>
    <t>2024 Retail Products Initiative (Income Qualified) CPAS</t>
  </si>
  <si>
    <t>Outdoor Fixture LED</t>
  </si>
  <si>
    <t>Specialty LED (EISA Exempt) - Residential</t>
  </si>
  <si>
    <t>Specialty LED (EISA Exempt) - Commercial</t>
  </si>
  <si>
    <t>Fixture LED (EISA Exempt) - Residential</t>
  </si>
  <si>
    <t>Fixture LED (EISA Exempt) - Commercial</t>
  </si>
  <si>
    <t>Nightlight LED - Residential</t>
  </si>
  <si>
    <t>2024 Retail Products Initiative (Market Rate) CPAS</t>
  </si>
  <si>
    <t>Baseline shift for airsealing and insulation measures (attic insulation, wall insulation, rim joist insulation, crawlspace insulation) after year 10 and 13.</t>
  </si>
  <si>
    <t>None.</t>
  </si>
  <si>
    <t>2024 CPAS from Non-IQ</t>
  </si>
  <si>
    <t>2024 NPSO</t>
  </si>
  <si>
    <t>2024 Market Rate Multifamily Initiative CPAS</t>
  </si>
  <si>
    <t>• Air Source Heat Pump baseline shift occurs after year 6 for CAC/ASHP</t>
  </si>
  <si>
    <t>• Air Source Heat Pump and Ductless Heat Pumps baseline shift occur after year 6 for CAC/ASHP
• Attic Insulation and Air Sealing baseline shifts occur after year 10 for furnaces and year 13 for boilers</t>
  </si>
  <si>
    <t>2024 Income Qualified Initiative - Multifamily Channel CPAS</t>
  </si>
  <si>
    <t>Air Purifiers</t>
  </si>
  <si>
    <t>Standard LED (Common Area)</t>
  </si>
  <si>
    <t>Low Energy Storm Window</t>
  </si>
  <si>
    <t>2024 Public Housing Initiative CPAS</t>
  </si>
  <si>
    <t>• Attic Insulation and Air Sealing baseline shifts occur after year 10 for furnaces and year 13 for boilers</t>
  </si>
  <si>
    <t>2024 Retail Products Initiative CPAS</t>
  </si>
  <si>
    <t>2024 Income Qualified Initiative - Single Family Offerings CPAS</t>
  </si>
  <si>
    <t>2024 Multifamily Initiatives CPAS</t>
  </si>
  <si>
    <t>2024 Market Rate Single Family Initiative CPAS</t>
  </si>
  <si>
    <t>2024 Kits Initiatives CPAS</t>
  </si>
  <si>
    <t>2024 Residential Program Non-Participant Spillover CPAS</t>
  </si>
  <si>
    <t>2024 Midstream Initiative - Lighting Channel CPAS</t>
  </si>
  <si>
    <t>Linear LEDs</t>
  </si>
  <si>
    <t>Moguls</t>
  </si>
  <si>
    <t>Wall Packs</t>
  </si>
  <si>
    <t>4-Pin LEDs</t>
  </si>
  <si>
    <t>Automatic Conveyor Broilers</t>
  </si>
  <si>
    <t>Hot Food Holding Cabinets</t>
  </si>
  <si>
    <t>• The Dishwasher measure life is a weighted average of the 3 different measure lives that exist within the measure (10, 15 and 20) and the verified gross savings</t>
  </si>
  <si>
    <t>2024 Midstream Initiative - Food Service Channel CPAS</t>
  </si>
  <si>
    <t>2024 Midstream Initiative - Lighting Carryover CPAS</t>
  </si>
  <si>
    <t>2024 Midstream Initiative - HVAC Channel CPAS</t>
  </si>
  <si>
    <t>2024 Portfolio-Level Carryover CPAS</t>
  </si>
  <si>
    <t>2024 Midstream Initiative CPAS</t>
  </si>
  <si>
    <t>2024 Income Qualified Initiative - Electrification CPAS</t>
  </si>
  <si>
    <t>ASHP (Early Replacement, Electrification)</t>
  </si>
  <si>
    <t>Heat Pump Water Heater (Early Replacement, Electrification)</t>
  </si>
  <si>
    <t>Ductless Heat Pump (Electrification)</t>
  </si>
  <si>
    <t>Advanced Thermostats (Electrification)</t>
  </si>
  <si>
    <t>Basement Sidewall Insulation</t>
  </si>
  <si>
    <t>Kneewall Insulation</t>
  </si>
  <si>
    <t>Induction Cooktop (Electrification)</t>
  </si>
  <si>
    <t>Heat Pump Dryer (Electrification)</t>
  </si>
  <si>
    <t>2024 Electrification Savings Notes</t>
  </si>
  <si>
    <t>Electrification</t>
  </si>
  <si>
    <t>Non-Low Income</t>
  </si>
  <si>
    <t>Low Income</t>
  </si>
  <si>
    <t>% of Non-Low Income Cap</t>
  </si>
  <si>
    <t>Overall (b-27 Cap)</t>
  </si>
  <si>
    <t>(b-27) Non-Low Income Cap</t>
  </si>
  <si>
    <t>% of Overall Cap</t>
  </si>
  <si>
    <t>• Portions of savings from ASHP, HPWH, DHP, induction cooking, and heat pump dryer measures are claimed as kWh equivalent impacts under 8-103B subsection (b-27)
• Portions of savings from shell measures are claimed as kWh equivalent impacts under Policy Manual section 12.3
• Early retirement air source heat pumps (including ductless systems) have baseline shifts in years 7 and 8 reflecting changes in assumed cooling and heating baseline efficiencies in those years.</t>
  </si>
  <si>
    <t>Unitary DMSHP</t>
  </si>
  <si>
    <t>• Notched V-belts have a deemed measure life based on the runtime hours of the HVAC fan and the building type. For midstream programs, the building type and runtime hours are unknown. The IL-TRM V12.0 deems an unknown lifetime of 3.8 hours.</t>
  </si>
  <si>
    <t>Savings on this tab cannot easily be derived from IQ Electrification CPAS because measure-level savings are compound of both regular efficiency savings and (b-27) or Section 12.3 savings.</t>
  </si>
  <si>
    <r>
      <t xml:space="preserve">Carryover savings are presented in CPAS in the year which the product is </t>
    </r>
    <r>
      <rPr>
        <u/>
        <sz val="10"/>
        <color rgb="FF4A4D56"/>
        <rFont val="Franklin Gothic Book"/>
        <family val="2"/>
        <scheme val="minor"/>
      </rPr>
      <t>installed</t>
    </r>
    <r>
      <rPr>
        <sz val="10"/>
        <color rgb="FF4A4D56"/>
        <rFont val="Franklin Gothic Book"/>
        <family val="2"/>
        <scheme val="minor"/>
      </rPr>
      <t>. Products purchased in 2024 but installed in future years are therefore excluded from 2024 CPAS.</t>
    </r>
  </si>
  <si>
    <t>Multiple baselines</t>
  </si>
  <si>
    <r>
      <t xml:space="preserve">These goals are modified pursuant to 220 ILCS 5/8-103B(f) and (b-20). </t>
    </r>
    <r>
      <rPr>
        <b/>
        <sz val="10"/>
        <color rgb="FFFF0000"/>
        <rFont val="Franklin Gothic Book"/>
        <family val="2"/>
        <scheme val="minor"/>
      </rPr>
      <t>These goals have not yet been approved by the ICC and are presented for reference only.</t>
    </r>
  </si>
  <si>
    <t xml:space="preserve">Most recent AIC electric savings goals are presented in Appendix B to AIC's 2026-2029 Energy Efficiency and Demand Response Plan, filed in ICC Docket 25-0211 (Approval of the Energy Efficiency and Demand-Response Plan Pursuant to 220 ILCS 5/8-103B and 220 ILCS 5/8-104). Accessed at: https://www.icc.illinois.gov/docket/P2025-0211/documents/362031/files/634035.pdf </t>
  </si>
  <si>
    <t>Plan 7</t>
  </si>
  <si>
    <t>Modified Goals (Plan 7)</t>
  </si>
  <si>
    <r>
      <t xml:space="preserve">AIC 2026-2029 Plan Appendix B (February 28, 2025) with modified goal information for Plan 7 - </t>
    </r>
    <r>
      <rPr>
        <b/>
        <sz val="10"/>
        <color rgb="FFFF0000"/>
        <rFont val="Franklin Gothic Book"/>
        <family val="2"/>
        <scheme val="minor"/>
      </rPr>
      <t>Not yet approved by ICC</t>
    </r>
  </si>
  <si>
    <t>Summary of portfolio savings claimed as kWh equivalents in 2024 under 8-103B(b-27) and Policy Manual Section 12.3</t>
  </si>
  <si>
    <t>2024 CPAS from 2024 Portfolio</t>
  </si>
  <si>
    <t>2024 CPAS from 2023 Portfolio</t>
  </si>
  <si>
    <t>2024 CPAS from 2022 Portfolio</t>
  </si>
  <si>
    <t>2024 CPAS from 2021 Portfolio</t>
  </si>
  <si>
    <t>2024 CPAS from 2020 Portfolio</t>
  </si>
  <si>
    <t>2024 CPAS from 2019 Portfolio</t>
  </si>
  <si>
    <t>2024 CPAS from 2018 Portfolio</t>
  </si>
  <si>
    <t>2024 CPAS from Legislation</t>
  </si>
  <si>
    <t>2024 CPAS Achieved</t>
  </si>
  <si>
    <t>2024 CPAS Goal</t>
  </si>
  <si>
    <t>% of 2024 CPAS Goal Achieved</t>
  </si>
  <si>
    <t>Kits - BN Community Kits</t>
  </si>
  <si>
    <t>Kits - Food Bank Kits</t>
  </si>
  <si>
    <t>Central AC ER</t>
  </si>
  <si>
    <t>Ductless Heat Pump TOS</t>
  </si>
  <si>
    <t>Central AC TOS</t>
  </si>
  <si>
    <t>Low Flow Showerhead</t>
  </si>
  <si>
    <t>• Shift in year 7 for Central Air Conditioners (early retirement) with RUL of 6.
• Shift after year 10 and after year 13 for envelope and duct sealing measures.</t>
  </si>
  <si>
    <t>2024 Income Qualified - Healthier Homes Channel CPAS</t>
  </si>
  <si>
    <t>2024 Income Qualified Initiative - Smart Savers Channel CPAS</t>
  </si>
  <si>
    <t>2024 Income Qualified Initiative - MHAS Channel</t>
  </si>
  <si>
    <t>• Baseline shift for air sealing, floor insulation, and crawl space insulation after year 10.
• Shift for cooling after year 6 for ASHPs.</t>
  </si>
  <si>
    <t>Healthier Homes</t>
  </si>
  <si>
    <t>• Portions of savings under Electrification are claimed as kWh equivalent impacts under 8-103B subsection (b-27) and Policy Manual section 12.3</t>
  </si>
  <si>
    <t>Air Purifier Fan</t>
  </si>
  <si>
    <t>Central AC (ER)</t>
  </si>
  <si>
    <t>HPWH</t>
  </si>
  <si>
    <t>Central AC (TOS)</t>
  </si>
  <si>
    <t>Induction Range</t>
  </si>
  <si>
    <t>2024 Income Qualified Initiative - Single Family Channel CPAS</t>
  </si>
  <si>
    <t>2024 Retail Products Initiative - Market Rate Carryover CPAS</t>
  </si>
  <si>
    <t>2024 Retail Products Initiative - IQ Carryover CPAS</t>
  </si>
  <si>
    <t>Income Qualified – Healthier Homes</t>
  </si>
  <si>
    <t>Income Qualified - Electrification</t>
  </si>
  <si>
    <t>Retail Products - Market Rate</t>
  </si>
  <si>
    <t>Expiring 2024 Business Program CPAS</t>
  </si>
  <si>
    <t>Expired 2024 Business Program CPAS</t>
  </si>
  <si>
    <t>Expiring 2024 Residential Program CPAS</t>
  </si>
  <si>
    <t>Expired 2024 Residential Program CPAS</t>
  </si>
  <si>
    <t>2024 Income Qualified Initiative - CAA Channel CPAS</t>
  </si>
  <si>
    <t>PTHP</t>
  </si>
  <si>
    <t>Caulking</t>
  </si>
  <si>
    <t>LED Fixtures</t>
  </si>
  <si>
    <t>2024 Income Qualified Initiative - Joint Utility Channel CPAS</t>
  </si>
  <si>
    <t>2024 Market Rate Single Family Initiative - Midstream HVAC Channel Market Effects CPAS</t>
  </si>
  <si>
    <t>2024 Market Rate Single Family Initiative - Midstream HVAC Channel CPAS</t>
  </si>
  <si>
    <t>2024 Market Rate Single Family Initiative - Home Efficiency Channel CPAS</t>
  </si>
  <si>
    <t>Midstream HVAC Market Effects</t>
  </si>
  <si>
    <t>Market Rate Single Family - MHVAC Market Effects</t>
  </si>
  <si>
    <t>2024 Streetlighting Initiative - Municipality Owned Streetlighting Channel CPAS</t>
  </si>
  <si>
    <t>2024 Streetlighting Initiative - Utility Owned Streetlighting Channel CPAS</t>
  </si>
  <si>
    <t>• UOSL MV baseline replacements (dusk to dawn operation) have a baseline adjustment made in 2027 to the equivalent HPS baseline</t>
  </si>
  <si>
    <t>- LED Bulbs and Fixture measures which replaced T12 fixture have a mid-life adjustment incorporated. Furthermore, all LED bulb and Fixture measures have variable useful lives based on the quotient of the lamp lifetime (50,000 hours for interior fixtures, 68,848 for exterior fixtures) divided by the EFLH. Thus, exterior fixtures have a measure life of 16 years, and interior fixture lives are capped at 15 years, but many expire before this point.
- Lighting Controls measures have two major categories: Networked Lighting Controls (NLC) and Luminaire Level Lighting Controls, and all other controls. NLC/LLLC have measure lives of 15 years whereas all other have measure lives of 10 years.</t>
  </si>
  <si>
    <t>2024 Small Business Initiative - Small Business Direct Install Channel CPAS</t>
  </si>
  <si>
    <t>2024 Small Business Initiative - Small Business Energy Performance Channel CPAS</t>
  </si>
  <si>
    <t>Commercial Wall Insulation</t>
  </si>
  <si>
    <t>2024 Therms</t>
  </si>
  <si>
    <t>Expiring 2024 Therms</t>
  </si>
  <si>
    <t>Expired 2024 Therms</t>
  </si>
  <si>
    <t>2024 Small Business Initiative CPAS</t>
  </si>
  <si>
    <t>Virtual Commissioning™</t>
  </si>
  <si>
    <t>2024 Retro-Commissioning Initiative CPAS</t>
  </si>
  <si>
    <t>2024 Retro-Commissioning Initiative - Core Channel CPAS</t>
  </si>
  <si>
    <t>2024 Retro-Commissioning Initiative - Virtual Commissioning Channel CPAS</t>
  </si>
  <si>
    <t>2024 Retro-Commissioning Initiative - Virtual SEM Channel CPAS</t>
  </si>
  <si>
    <t>2024 Standard Initiative - Building Operator Certification Channel CPAS</t>
  </si>
  <si>
    <t>Retro-Commissioning - Core</t>
  </si>
  <si>
    <t>2024 Standard Initiative - Online Store Channel CPAS</t>
  </si>
  <si>
    <t>Small Commercial Thermostats</t>
  </si>
  <si>
    <t>Advanced Power Strip – Tier 1 Commercial</t>
  </si>
  <si>
    <t>Smart Sockets</t>
  </si>
  <si>
    <t>• LEDs have a variety of fractional measure lives due to the variety of yearly HOU values for the different building types.</t>
  </si>
  <si>
    <t>2024 Standard Initiative - Core Channel CPAS</t>
  </si>
  <si>
    <t>SLB - Standard Lighting for Business</t>
  </si>
  <si>
    <t>VFD - Variable Frequency Drives</t>
  </si>
  <si>
    <t>SE - Specialty Equipment</t>
  </si>
  <si>
    <t>HVAC - Heating, Ventilating, and Air Conditioning</t>
  </si>
  <si>
    <t>STRR - Steam Trap Repair/Replacement</t>
  </si>
  <si>
    <t>BOC has a midlife adjustment of 58% after Year 4 to reflect the expiration of O&amp;M savings.</t>
  </si>
  <si>
    <t>2024 Portfolio (b-25) Conversions</t>
  </si>
  <si>
    <t>Residential - Retail Products (IQ)</t>
  </si>
  <si>
    <t>Residential - IQ - SF</t>
  </si>
  <si>
    <t>Residential - IQ - CAA</t>
  </si>
  <si>
    <t>Residential - IQ - SS</t>
  </si>
  <si>
    <t>Residential - IQ - JU</t>
  </si>
  <si>
    <t>Business - Custom - Custom Incentives</t>
  </si>
  <si>
    <t>2024 Retail Products Initiative - (b-25) Conversion CPAS</t>
  </si>
  <si>
    <t>2024 Custom Initiative - Custom Incentives Channel (b-25) Conversion CPAS</t>
  </si>
  <si>
    <t>2024 Custom Initiative - Custom Incentives Non-AIC Gas Savings Converted (Therms)</t>
  </si>
  <si>
    <t>2024 Income Qualified Initiative - Single Family Channel (b-25) Conversion CPAS</t>
  </si>
  <si>
    <t>2024 Income Qualified Initiative - CAA Channel (b-25) Conversion CPAS</t>
  </si>
  <si>
    <t>CAA Channel Propane Savings Converted (Therms)</t>
  </si>
  <si>
    <t>Single Family Channel Savings Converted (MWh equivalent)</t>
  </si>
  <si>
    <t>Single Family Channel Propane Savings Converted (Therms)</t>
  </si>
  <si>
    <t>CAA Channel Savings Converted (MWh equivalent)</t>
  </si>
  <si>
    <t>2024 Income Qualified Initiative - Joint Utility Channel (b-25) Conversion CPAS</t>
  </si>
  <si>
    <t>Joint Utility Channel Savings Converted (MWh equivalent)</t>
  </si>
  <si>
    <t>2024 Income Qualified Initiative - Smart Savers Channel (b-25) Conversion CPAS</t>
  </si>
  <si>
    <t>Advanced Thermostat (Non-AIC Gas)</t>
  </si>
  <si>
    <t>Advanced Thermostat (Propane)</t>
  </si>
  <si>
    <t>2024 Market Rate Single Family Initiative - Home Efficiency Channel (b-25) Conversion CPAS</t>
  </si>
  <si>
    <t>Home Efficiency Channel Savings Converted (MWh equivalent)</t>
  </si>
  <si>
    <t>Home Efficiency Channel Non-AIC Gas Savings Converted (Therms)</t>
  </si>
  <si>
    <t>Home Efficiency Channel Propane Savings Converted (Therms)</t>
  </si>
  <si>
    <t>Residential - MRSF - HE</t>
  </si>
  <si>
    <t>LFRCx - Large Facility Retro-Commissioning</t>
  </si>
  <si>
    <t>2024 Residential Program CPAS and WAML</t>
  </si>
  <si>
    <t>2024 Business Program CPAS and WAML</t>
  </si>
  <si>
    <t>2024 Portfolio CPAS and WAML</t>
  </si>
  <si>
    <t>2024 Custom Initiative - New Construction Lighting Channel CPAS</t>
  </si>
  <si>
    <t>2024 Custom Initiative - Custom Incentives Channel CPAS</t>
  </si>
  <si>
    <t>• Project measure lives are adjusted using a sample-based approach, producing fractional measure lives in many cases.
• Application of the NTG for Disadvantaged Areas policy means that some projects receive the SAG-approved electric NTGR for Custom Incentives of 0.791, while others receive NTGRs of 1.000.</t>
  </si>
  <si>
    <t>• Project measure lives are adjusted using a sample-based approach, producing fractional measure lives in all cases.
• Application of the NTG for Disadvantaged Areas policy means that some projects receive the SAG-approved electric NTGR for New Construction Lighting of 0.791, while others receive NTGRs of 1.000.</t>
  </si>
  <si>
    <t>2024 Standard Initiative CPAS</t>
  </si>
  <si>
    <t>2024 Custom Initiative CPAS</t>
  </si>
  <si>
    <t>None of these savings were converted due to the (b-25) cap.</t>
  </si>
  <si>
    <t>• Not all eligible savings for conversion are converted due to the (b-25) conversion cap (only measures with measure lives of 30 years were selected).</t>
  </si>
  <si>
    <t>Only some of these savings were converted due to the (b-25) cap.</t>
  </si>
  <si>
    <t>• Only a share of non-AIC gas savings from project 2200065 are converted as a result of the (b-25) conversion limit.</t>
  </si>
  <si>
    <t>All of these savings were converted.</t>
  </si>
  <si>
    <t>(b-25) Conversion CPAS</t>
  </si>
  <si>
    <t>IQ - Healthier Homes</t>
  </si>
  <si>
    <t>IQ - Electrification</t>
  </si>
  <si>
    <t>MRSF - Midstream HVAC ME</t>
  </si>
  <si>
    <t>Kits - Food Bank</t>
  </si>
  <si>
    <t>RP - IQ (b-25)</t>
  </si>
  <si>
    <t>IQ - JU (b-25)</t>
  </si>
  <si>
    <t>MRSF - HE (b-25)</t>
  </si>
  <si>
    <t>Custom - NCL</t>
  </si>
  <si>
    <t>RCx - Core</t>
  </si>
  <si>
    <t>CPAS from 2024 portfolio (b-25) conversions</t>
  </si>
  <si>
    <t>E.g. HER, BOC, NPSO, some conversions. "Verified gross" savings for the purposes of WAML calculations are set equal to verified net.</t>
  </si>
  <si>
    <t>Kits - Joint Utility School Kits</t>
  </si>
  <si>
    <t>Joint Utility School Kits</t>
  </si>
  <si>
    <t>2024 Streetlighting Initiative</t>
  </si>
  <si>
    <t>Midstream Lighting Carryover</t>
  </si>
  <si>
    <t>CPAS for the 2024 Income Qualified Initiative - Healthier Homes channel presented by measure</t>
  </si>
  <si>
    <t>CPAS for the 2024 Income Qualified Initiative - Electrification channel presented by measure</t>
  </si>
  <si>
    <t>CPAS from market effects associated with the 2024 Market Rate Single Family Initiative - Midstream HVAC channel</t>
  </si>
  <si>
    <t>CPAS for School kits distributed through the 2024 Income Qualified Initiative - Joint Utility channel presented by measure</t>
  </si>
  <si>
    <t>CPAS for community kits distributed through the 2024 Income Qualified Initiative - Joint Utility channel presented by measure</t>
  </si>
  <si>
    <t>CPAS for food bank kits distributed through the 2024 Income Qualified Initiative presented by measure</t>
  </si>
  <si>
    <t>CPAS for (b-25) conversions from the Market Rate Single Family Initiative - Home Efficiency channel in 2024</t>
  </si>
  <si>
    <t>CPAS for the 2024 Custom Initiative - Custom Incentives channel by project</t>
  </si>
  <si>
    <t>CPAS for the 2024 Custom Initiative - New Construction Lighting channel by project</t>
  </si>
  <si>
    <t>CPAS for the 2024 RCx Initiative - Core channel</t>
  </si>
  <si>
    <t>Income Qualified - Single Family Offerings</t>
  </si>
  <si>
    <t>2024 Residential Carryover CPAS</t>
  </si>
  <si>
    <t>8-103B Subsection (b-27) Savings Claimed 
(MWh equivalents)</t>
  </si>
  <si>
    <t>Policy Manual Section 12.3 Savings Claimed 
(MWh equivalents)</t>
  </si>
  <si>
    <t>2024 Portfolio Cumulative Persisting Annual Savings Goal Achievement</t>
  </si>
  <si>
    <t>• Baseline shift in year 7 (RUL 6) for Central Air Conditioners, and Air Source Heat Pump (ER)
• Baseline shift after year 10 for duct sealing and building envelope measures such as air sealing, attic insulation, wall insulation, crawl space insulation, floor insulation, knee wall insulation, and rim joist insulation.</t>
  </si>
  <si>
    <t>• Baseline shift after year 10 for duct sealing and building envelope measures such as air sealing, attic insulation, wall insulation, crawl space insulation, floor insulation, and rim joist insulation.</t>
  </si>
  <si>
    <t>These savings are propane therms converted to 8-103B CPAS.</t>
  </si>
  <si>
    <t>These savings are propane and non-AIC gas therms converted to 8-103B CPAS.</t>
  </si>
  <si>
    <t>CPAS for separate components of Standard Core blend multiple measures together and therefore CPAS are stepped.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</si>
</sst>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00"/>
    <numFmt numFmtId="169" formatCode="#,##0.000"/>
    <numFmt numFmtId="170" formatCode="#,##0.0"/>
    <numFmt numFmtId="171" formatCode="0.0000"/>
    <numFmt numFmtId="172" formatCode="[&gt;=0.5]#,##0;[=0]0;&quot;&lt;1&quot;"/>
    <numFmt numFmtId="173" formatCode="#,##0.0000"/>
  </numFmts>
  <fonts count="70" x14ac:knownFonts="1">
    <font>
      <sz val="11"/>
      <color theme="1"/>
      <name val="Franklin Gothic Book"/>
      <family val="2"/>
      <scheme val="minor"/>
    </font>
    <font>
      <sz val="11"/>
      <color theme="1"/>
      <name val="Franklin Gothic Book"/>
      <family val="2"/>
      <scheme val="minor"/>
    </font>
    <font>
      <sz val="10"/>
      <color theme="0"/>
      <name val="Franklin Gothic Medium"/>
      <family val="2"/>
    </font>
    <font>
      <sz val="10"/>
      <name val="Arial"/>
      <family val="2"/>
    </font>
    <font>
      <u/>
      <sz val="11"/>
      <color theme="10"/>
      <name val="Franklin Gothic Book"/>
      <family val="2"/>
    </font>
    <font>
      <sz val="10"/>
      <color theme="1"/>
      <name val="Arial"/>
      <family val="2"/>
    </font>
    <font>
      <sz val="11"/>
      <color theme="1"/>
      <name val="Arial"/>
      <family val="2"/>
    </font>
    <font>
      <sz val="10"/>
      <color theme="1"/>
      <name val="Franklin Gothic Book"/>
      <family val="2"/>
    </font>
    <font>
      <b/>
      <sz val="10"/>
      <color theme="1"/>
      <name val="Franklin Gothic Book"/>
      <family val="2"/>
    </font>
    <font>
      <sz val="10"/>
      <color theme="1"/>
      <name val="Franklin Gothic Book"/>
      <family val="2"/>
      <scheme val="minor"/>
    </font>
    <font>
      <sz val="11"/>
      <name val="Calibri"/>
      <family val="2"/>
    </font>
    <font>
      <sz val="11"/>
      <name val="Calibri"/>
      <family val="2"/>
    </font>
    <font>
      <sz val="11"/>
      <color theme="1"/>
      <name val="Franklin Gothic Medium"/>
      <family val="2"/>
    </font>
    <font>
      <sz val="10"/>
      <color rgb="FF000000"/>
      <name val="Franklin Gothic Book"/>
      <family val="2"/>
      <scheme val="minor"/>
    </font>
    <font>
      <b/>
      <sz val="10"/>
      <color rgb="FF000000"/>
      <name val="Franklin Gothic Book"/>
      <family val="2"/>
    </font>
    <font>
      <sz val="11"/>
      <color theme="0"/>
      <name val="Franklin Gothic Book"/>
      <family val="2"/>
      <scheme val="minor"/>
    </font>
    <font>
      <b/>
      <sz val="10"/>
      <color rgb="FF000000"/>
      <name val="Franklin Gothic Book"/>
      <family val="2"/>
      <scheme val="minor"/>
    </font>
    <font>
      <sz val="18"/>
      <color theme="3"/>
      <name val="Franklin Gothic Book"/>
      <family val="2"/>
      <scheme val="maj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006100"/>
      <name val="Franklin Gothic Book"/>
      <family val="2"/>
      <scheme val="minor"/>
    </font>
    <font>
      <sz val="11"/>
      <color rgb="FF9C0006"/>
      <name val="Franklin Gothic Book"/>
      <family val="2"/>
      <scheme val="minor"/>
    </font>
    <font>
      <sz val="11"/>
      <color rgb="FF3F3F76"/>
      <name val="Franklin Gothic Book"/>
      <family val="2"/>
      <scheme val="minor"/>
    </font>
    <font>
      <b/>
      <sz val="11"/>
      <color rgb="FF3F3F3F"/>
      <name val="Franklin Gothic Book"/>
      <family val="2"/>
      <scheme val="minor"/>
    </font>
    <font>
      <b/>
      <sz val="11"/>
      <color rgb="FFFA7D00"/>
      <name val="Franklin Gothic Book"/>
      <family val="2"/>
      <scheme val="minor"/>
    </font>
    <font>
      <sz val="11"/>
      <color rgb="FFFA7D00"/>
      <name val="Franklin Gothic Book"/>
      <family val="2"/>
      <scheme val="minor"/>
    </font>
    <font>
      <b/>
      <sz val="11"/>
      <color theme="0"/>
      <name val="Franklin Gothic Book"/>
      <family val="2"/>
      <scheme val="minor"/>
    </font>
    <font>
      <sz val="11"/>
      <color rgb="FFFF0000"/>
      <name val="Franklin Gothic Book"/>
      <family val="2"/>
      <scheme val="minor"/>
    </font>
    <font>
      <i/>
      <sz val="11"/>
      <color rgb="FF7F7F7F"/>
      <name val="Franklin Gothic Book"/>
      <family val="2"/>
      <scheme val="minor"/>
    </font>
    <font>
      <b/>
      <sz val="11"/>
      <color theme="1"/>
      <name val="Franklin Gothic Book"/>
      <family val="2"/>
      <scheme val="minor"/>
    </font>
    <font>
      <sz val="11"/>
      <color rgb="FF9C6500"/>
      <name val="Franklin Gothic Book"/>
      <family val="2"/>
      <scheme val="minor"/>
    </font>
    <font>
      <sz val="11"/>
      <color rgb="FF000000"/>
      <name val="Franklin Gothic Book"/>
      <family val="2"/>
      <scheme val="minor"/>
    </font>
    <font>
      <sz val="10"/>
      <color rgb="FF000000"/>
      <name val="Franklin Gothic Book"/>
      <family val="2"/>
    </font>
    <font>
      <u/>
      <sz val="11"/>
      <color theme="10"/>
      <name val="Calibri"/>
      <family val="2"/>
    </font>
    <font>
      <u/>
      <sz val="11"/>
      <color theme="5"/>
      <name val="Franklin Gothic Book"/>
      <family val="2"/>
      <scheme val="minor"/>
    </font>
    <font>
      <u/>
      <sz val="11"/>
      <color theme="10"/>
      <name val="Franklin Gothic Book"/>
      <family val="2"/>
      <scheme val="minor"/>
    </font>
    <font>
      <b/>
      <sz val="12"/>
      <color theme="4"/>
      <name val="Franklin Gothic Book"/>
      <family val="2"/>
      <scheme val="minor"/>
    </font>
    <font>
      <b/>
      <sz val="9"/>
      <color theme="1"/>
      <name val="Franklin Gothic Book"/>
      <family val="2"/>
      <scheme val="minor"/>
    </font>
    <font>
      <sz val="9"/>
      <color theme="1"/>
      <name val="Franklin Gothic Book"/>
      <family val="2"/>
      <scheme val="minor"/>
    </font>
    <font>
      <sz val="11"/>
      <color theme="1"/>
      <name val="Calibri"/>
      <family val="2"/>
    </font>
    <font>
      <sz val="11"/>
      <color rgb="FFFF0000"/>
      <name val="Franklin Gothic Book"/>
      <family val="2"/>
    </font>
    <font>
      <sz val="11"/>
      <name val="Calibri"/>
      <family val="2"/>
    </font>
    <font>
      <sz val="10"/>
      <color rgb="FFFFFFFF"/>
      <name val="Franklin Gothic Medium"/>
      <family val="2"/>
    </font>
    <font>
      <sz val="11"/>
      <name val="Franklin Gothic Medium"/>
      <family val="2"/>
    </font>
    <font>
      <sz val="11"/>
      <name val="Franklin Gothic Book"/>
      <family val="2"/>
      <scheme val="minor"/>
    </font>
    <font>
      <i/>
      <sz val="10"/>
      <name val="Franklin Gothic Book"/>
      <family val="2"/>
    </font>
    <font>
      <sz val="10"/>
      <name val="Franklin Gothic Book"/>
      <family val="2"/>
    </font>
    <font>
      <b/>
      <sz val="10"/>
      <name val="Franklin Gothic Book"/>
      <family val="2"/>
    </font>
    <font>
      <sz val="10"/>
      <name val="MS Sans Serif"/>
    </font>
    <font>
      <sz val="11"/>
      <name val="Calibri"/>
      <family val="2"/>
    </font>
    <font>
      <sz val="12"/>
      <color theme="1"/>
      <name val="Franklin Gothic Medium"/>
      <family val="2"/>
    </font>
    <font>
      <sz val="12"/>
      <color theme="1"/>
      <name val="Franklin Gothic Book"/>
      <family val="2"/>
      <scheme val="minor"/>
    </font>
    <font>
      <sz val="12"/>
      <color rgb="FFFF0000"/>
      <name val="Franklin Gothic Book"/>
      <family val="2"/>
    </font>
    <font>
      <u/>
      <sz val="10"/>
      <color rgb="FF0070C0"/>
      <name val="Franklin Gothic Book"/>
      <family val="2"/>
      <scheme val="minor"/>
    </font>
    <font>
      <sz val="11"/>
      <name val="Calibri"/>
      <family val="2"/>
    </font>
    <font>
      <i/>
      <sz val="10"/>
      <color theme="2" tint="-0.499984740745262"/>
      <name val="Franklin Gothic Book"/>
      <family val="2"/>
      <scheme val="minor"/>
    </font>
    <font>
      <sz val="11"/>
      <name val="Calibri"/>
      <family val="2"/>
    </font>
    <font>
      <sz val="11"/>
      <color theme="2"/>
      <name val="Calibri"/>
      <family val="2"/>
    </font>
    <font>
      <sz val="10"/>
      <color rgb="FF4A4D56"/>
      <name val="Franklin Gothic Book"/>
      <family val="2"/>
    </font>
    <font>
      <sz val="10"/>
      <color rgb="FF4A4D56"/>
      <name val="Franklin Gothic Medium"/>
      <family val="2"/>
    </font>
    <font>
      <sz val="11"/>
      <color rgb="FF4A4D56"/>
      <name val="Franklin Gothic Medium"/>
      <family val="2"/>
    </font>
    <font>
      <sz val="11"/>
      <color rgb="FF4A4D56"/>
      <name val="Franklin Gothic Book"/>
      <family val="2"/>
      <scheme val="minor"/>
    </font>
    <font>
      <sz val="10"/>
      <color rgb="FF4A4D56"/>
      <name val="Franklin Gothic Book"/>
      <family val="2"/>
      <scheme val="minor"/>
    </font>
    <font>
      <i/>
      <sz val="10"/>
      <color rgb="FF4A4D56"/>
      <name val="Franklin Gothic Book"/>
      <family val="2"/>
      <scheme val="minor"/>
    </font>
    <font>
      <u/>
      <sz val="10"/>
      <color rgb="FF4A4D56"/>
      <name val="Franklin Gothic Book"/>
      <family val="2"/>
    </font>
    <font>
      <i/>
      <sz val="10"/>
      <color theme="0" tint="-0.249977111117893"/>
      <name val="Franklin Gothic Medium"/>
      <family val="2"/>
    </font>
    <font>
      <u/>
      <sz val="10"/>
      <color rgb="FF4A4D56"/>
      <name val="Franklin Gothic Book"/>
      <family val="2"/>
      <scheme val="minor"/>
    </font>
    <font>
      <i/>
      <sz val="10"/>
      <color theme="1"/>
      <name val="Franklin Gothic Book"/>
      <family val="2"/>
    </font>
    <font>
      <b/>
      <sz val="10"/>
      <color rgb="FFFF0000"/>
      <name val="Franklin Gothic Book"/>
      <family val="2"/>
      <scheme val="minor"/>
    </font>
  </fonts>
  <fills count="55">
    <fill>
      <patternFill patternType="none"/>
    </fill>
    <fill>
      <patternFill patternType="gray125"/>
    </fill>
    <fill>
      <patternFill patternType="solid">
        <fgColor rgb="FF05357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lightUp">
        <fgColor theme="6"/>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theme="0" tint="-0.14999847407452621"/>
        <bgColor indexed="64"/>
      </patternFill>
    </fill>
    <fill>
      <patternFill patternType="lightUp">
        <fgColor theme="6"/>
        <bgColor theme="0" tint="-0.14999847407452621"/>
      </patternFill>
    </fill>
    <fill>
      <patternFill patternType="lightUp">
        <fgColor theme="6"/>
        <bgColor rgb="FFD9D9D9"/>
      </patternFill>
    </fill>
    <fill>
      <patternFill patternType="lightUp">
        <fgColor theme="6"/>
        <bgColor theme="8"/>
      </patternFill>
    </fill>
    <fill>
      <patternFill patternType="solid">
        <fgColor rgb="FF64B3E8"/>
        <bgColor indexed="64"/>
      </patternFill>
    </fill>
    <fill>
      <patternFill patternType="solid">
        <fgColor theme="9"/>
        <bgColor indexed="64"/>
      </patternFill>
    </fill>
    <fill>
      <patternFill patternType="solid">
        <fgColor theme="0" tint="-4.9989318521683403E-2"/>
        <bgColor indexed="64"/>
      </patternFill>
    </fill>
    <fill>
      <patternFill patternType="lightUp">
        <fgColor theme="1"/>
        <bgColor theme="0" tint="-0.14999847407452621"/>
      </patternFill>
    </fill>
    <fill>
      <patternFill patternType="lightUp">
        <fgColor theme="1"/>
      </patternFill>
    </fill>
    <fill>
      <patternFill patternType="solid">
        <fgColor rgb="FFFFFFAF"/>
        <bgColor indexed="64"/>
      </patternFill>
    </fill>
    <fill>
      <patternFill patternType="solid">
        <fgColor rgb="FFFFCDCD"/>
        <bgColor indexed="64"/>
      </patternFill>
    </fill>
    <fill>
      <patternFill patternType="solid">
        <fgColor rgb="FFD2ECB6"/>
        <bgColor indexed="64"/>
      </patternFill>
    </fill>
    <fill>
      <patternFill patternType="lightUp">
        <bgColor theme="0"/>
      </patternFill>
    </fill>
  </fills>
  <borders count="30">
    <border>
      <left/>
      <right/>
      <top/>
      <bottom/>
      <diagonal/>
    </border>
    <border>
      <left style="thin">
        <color rgb="FF4D4D4F"/>
      </left>
      <right style="thin">
        <color rgb="FF4D4D4F"/>
      </right>
      <top style="thin">
        <color rgb="FF4D4D4F"/>
      </top>
      <bottom style="thin">
        <color rgb="FF4D4D4F"/>
      </bottom>
      <diagonal/>
    </border>
    <border>
      <left/>
      <right style="thin">
        <color rgb="FF4D4D4F"/>
      </right>
      <top style="thin">
        <color rgb="FF4D4D4F"/>
      </top>
      <bottom/>
      <diagonal/>
    </border>
    <border>
      <left/>
      <right style="thin">
        <color rgb="FF4D4D4F"/>
      </right>
      <top/>
      <bottom style="thin">
        <color rgb="FF4D4D4F"/>
      </bottom>
      <diagonal/>
    </border>
    <border>
      <left style="thin">
        <color rgb="FF4D4D4F"/>
      </left>
      <right style="thin">
        <color rgb="FF4D4D4F"/>
      </right>
      <top style="thin">
        <color rgb="FF4D4D4F"/>
      </top>
      <bottom/>
      <diagonal/>
    </border>
    <border>
      <left style="thin">
        <color rgb="FF4D4D4F"/>
      </left>
      <right style="thin">
        <color rgb="FF4D4D4F"/>
      </right>
      <top/>
      <bottom style="thin">
        <color rgb="FF4D4D4F"/>
      </bottom>
      <diagonal/>
    </border>
    <border>
      <left style="thin">
        <color rgb="FF4D4D4F"/>
      </left>
      <right/>
      <top style="thin">
        <color rgb="FF4D4D4F"/>
      </top>
      <bottom style="thin">
        <color rgb="FF4D4D4F"/>
      </bottom>
      <diagonal/>
    </border>
    <border>
      <left/>
      <right/>
      <top style="thin">
        <color rgb="FF4D4D4F"/>
      </top>
      <bottom style="thin">
        <color rgb="FF4D4D4F"/>
      </bottom>
      <diagonal/>
    </border>
    <border>
      <left style="thin">
        <color rgb="FF4D4D4F"/>
      </left>
      <right style="thin">
        <color rgb="FF4D4D4F"/>
      </right>
      <top/>
      <bottom/>
      <diagonal/>
    </border>
    <border>
      <left/>
      <right style="thin">
        <color rgb="FF4D4D4F"/>
      </right>
      <top/>
      <bottom/>
      <diagonal/>
    </border>
    <border>
      <left/>
      <right style="thin">
        <color rgb="FF4D4D4F"/>
      </right>
      <top style="thin">
        <color rgb="FF4D4D4F"/>
      </top>
      <bottom style="thin">
        <color rgb="FF4D4D4F"/>
      </bottom>
      <diagonal/>
    </border>
    <border>
      <left style="thin">
        <color rgb="FF4D4D4F"/>
      </left>
      <right/>
      <top/>
      <bottom style="thin">
        <color rgb="FF4D4D4F"/>
      </bottom>
      <diagonal/>
    </border>
    <border>
      <left/>
      <right/>
      <top/>
      <bottom style="thin">
        <color rgb="FF4D4D4F"/>
      </bottom>
      <diagonal/>
    </border>
    <border>
      <left style="thin">
        <color rgb="FF4D4D4F"/>
      </left>
      <right/>
      <top style="thin">
        <color rgb="FF4D4D4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right/>
      <top style="thin">
        <color rgb="FF4D4D4F"/>
      </top>
      <bottom/>
      <diagonal/>
    </border>
    <border>
      <left style="thin">
        <color auto="1"/>
      </left>
      <right/>
      <top/>
      <bottom/>
      <diagonal/>
    </border>
    <border>
      <left style="thin">
        <color rgb="FF4D4D4F"/>
      </left>
      <right/>
      <top/>
      <bottom/>
      <diagonal/>
    </border>
    <border>
      <left/>
      <right style="thin">
        <color indexed="64"/>
      </right>
      <top style="thin">
        <color rgb="FF4D4D4F"/>
      </top>
      <bottom style="thin">
        <color rgb="FF4D4D4F"/>
      </bottom>
      <diagonal/>
    </border>
  </borders>
  <cellStyleXfs count="136">
    <xf numFmtId="0" fontId="0" fillId="0" borderId="0"/>
    <xf numFmtId="43" fontId="1" fillId="0" borderId="0" applyFon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 fillId="0" borderId="0"/>
    <xf numFmtId="0" fontId="6" fillId="0" borderId="0"/>
    <xf numFmtId="9" fontId="6" fillId="0" borderId="0" applyFont="0" applyFill="0" applyBorder="0" applyAlignment="0" applyProtection="0"/>
    <xf numFmtId="0" fontId="10" fillId="0" borderId="0"/>
    <xf numFmtId="0" fontId="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7" fillId="0" borderId="0" applyNumberFormat="0" applyFill="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2" fillId="11" borderId="0" applyNumberFormat="0" applyBorder="0" applyAlignment="0" applyProtection="0"/>
    <xf numFmtId="0" fontId="23" fillId="13" borderId="17" applyNumberFormat="0" applyAlignment="0" applyProtection="0"/>
    <xf numFmtId="0" fontId="24" fillId="14" borderId="18" applyNumberFormat="0" applyAlignment="0" applyProtection="0"/>
    <xf numFmtId="0" fontId="25" fillId="14" borderId="17" applyNumberFormat="0" applyAlignment="0" applyProtection="0"/>
    <xf numFmtId="0" fontId="26" fillId="0" borderId="19" applyNumberFormat="0" applyFill="0" applyAlignment="0" applyProtection="0"/>
    <xf numFmtId="0" fontId="27" fillId="15" borderId="20" applyNumberFormat="0" applyAlignment="0" applyProtection="0"/>
    <xf numFmtId="0" fontId="28" fillId="0" borderId="0" applyNumberFormat="0" applyFill="0" applyBorder="0" applyAlignment="0" applyProtection="0"/>
    <xf numFmtId="0" fontId="1" fillId="16" borderId="21" applyNumberFormat="0" applyFont="0" applyAlignment="0" applyProtection="0"/>
    <xf numFmtId="0" fontId="29" fillId="0" borderId="0" applyNumberFormat="0" applyFill="0" applyBorder="0" applyAlignment="0" applyProtection="0"/>
    <xf numFmtId="0" fontId="30" fillId="0" borderId="22" applyNumberFormat="0" applyFill="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1" fillId="12"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 fillId="0" borderId="0"/>
    <xf numFmtId="0" fontId="3"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3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34" fillId="0" borderId="0" applyNumberFormat="0" applyFill="0" applyBorder="0" applyAlignment="0" applyProtection="0"/>
    <xf numFmtId="0" fontId="3" fillId="0" borderId="0"/>
    <xf numFmtId="0" fontId="3" fillId="0" borderId="0"/>
    <xf numFmtId="0" fontId="1" fillId="0" borderId="0"/>
    <xf numFmtId="0" fontId="35"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43"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6" fillId="0" borderId="0"/>
    <xf numFmtId="0" fontId="3" fillId="0" borderId="0">
      <alignment wrapText="1"/>
    </xf>
    <xf numFmtId="0" fontId="37" fillId="0" borderId="0" applyNumberFormat="0" applyProtection="0">
      <alignment horizontal="left"/>
    </xf>
    <xf numFmtId="0" fontId="38" fillId="0" borderId="14" applyNumberFormat="0" applyProtection="0">
      <alignment wrapText="1"/>
    </xf>
    <xf numFmtId="0" fontId="39" fillId="0" borderId="23" applyNumberFormat="0" applyFont="0" applyProtection="0">
      <alignment wrapText="1"/>
    </xf>
    <xf numFmtId="0" fontId="38" fillId="0" borderId="24" applyNumberFormat="0" applyProtection="0">
      <alignment wrapText="1"/>
    </xf>
    <xf numFmtId="0" fontId="39" fillId="0" borderId="25" applyNumberFormat="0" applyProtection="0">
      <alignment vertical="top" wrapText="1"/>
    </xf>
    <xf numFmtId="44" fontId="3" fillId="0" borderId="0" applyFont="0" applyFill="0" applyBorder="0" applyAlignment="0" applyProtection="0"/>
    <xf numFmtId="0" fontId="34" fillId="0" borderId="0" applyNumberFormat="0" applyFill="0" applyBorder="0" applyAlignment="0" applyProtection="0"/>
    <xf numFmtId="0" fontId="40" fillId="0" borderId="0"/>
    <xf numFmtId="44" fontId="40" fillId="0" borderId="0" applyFont="0" applyFill="0" applyBorder="0" applyAlignment="0" applyProtection="0"/>
    <xf numFmtId="0" fontId="36" fillId="0" borderId="0" applyNumberFormat="0" applyFill="0" applyBorder="0" applyAlignment="0" applyProtection="0"/>
    <xf numFmtId="0" fontId="42" fillId="0" borderId="0"/>
    <xf numFmtId="0" fontId="1" fillId="0" borderId="0"/>
    <xf numFmtId="0" fontId="1" fillId="0" borderId="0"/>
    <xf numFmtId="43" fontId="1" fillId="0" borderId="0" applyFont="0" applyFill="0" applyBorder="0" applyAlignment="0" applyProtection="0"/>
    <xf numFmtId="0" fontId="49" fillId="0" borderId="0"/>
    <xf numFmtId="0" fontId="50" fillId="0" borderId="0"/>
    <xf numFmtId="0" fontId="36" fillId="0" borderId="0" applyNumberFormat="0" applyFill="0" applyBorder="0" applyAlignment="0" applyProtection="0"/>
    <xf numFmtId="0" fontId="55" fillId="0" borderId="0"/>
    <xf numFmtId="0" fontId="57" fillId="0" borderId="0"/>
  </cellStyleXfs>
  <cellXfs count="573">
    <xf numFmtId="0" fontId="0" fillId="0" borderId="0" xfId="0"/>
    <xf numFmtId="0" fontId="2" fillId="2" borderId="4" xfId="0" applyFont="1" applyFill="1" applyBorder="1" applyAlignment="1">
      <alignment horizontal="center" wrapText="1"/>
    </xf>
    <xf numFmtId="0" fontId="10" fillId="3" borderId="0" xfId="9" applyFill="1"/>
    <xf numFmtId="0" fontId="12" fillId="0" borderId="0" xfId="0" applyFont="1"/>
    <xf numFmtId="0" fontId="2"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5" xfId="0" applyFont="1" applyFill="1" applyBorder="1" applyAlignment="1">
      <alignment horizontal="righ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167" fontId="13" fillId="6" borderId="2" xfId="19" applyNumberFormat="1" applyFont="1" applyFill="1" applyBorder="1"/>
    <xf numFmtId="164" fontId="13" fillId="6" borderId="1" xfId="1" applyNumberFormat="1" applyFont="1" applyFill="1" applyBorder="1"/>
    <xf numFmtId="0" fontId="2" fillId="2" borderId="6" xfId="0" applyFont="1" applyFill="1" applyBorder="1" applyAlignment="1">
      <alignment horizontal="right" vertical="center"/>
    </xf>
    <xf numFmtId="167" fontId="13" fillId="6" borderId="1" xfId="19" applyNumberFormat="1" applyFont="1" applyFill="1" applyBorder="1"/>
    <xf numFmtId="0" fontId="2" fillId="2" borderId="1" xfId="0" applyFont="1" applyFill="1" applyBorder="1" applyAlignment="1">
      <alignment horizontal="left" vertical="center"/>
    </xf>
    <xf numFmtId="0" fontId="13" fillId="0" borderId="1" xfId="0" applyFont="1" applyBorder="1"/>
    <xf numFmtId="0" fontId="2" fillId="2" borderId="6" xfId="0" applyFont="1" applyFill="1" applyBorder="1" applyAlignment="1">
      <alignment horizontal="left" vertical="center"/>
    </xf>
    <xf numFmtId="0" fontId="9" fillId="3" borderId="0" xfId="0" applyFont="1" applyFill="1"/>
    <xf numFmtId="37" fontId="0" fillId="0" borderId="0" xfId="0" applyNumberFormat="1"/>
    <xf numFmtId="0" fontId="2" fillId="2" borderId="7" xfId="0" applyFont="1" applyFill="1" applyBorder="1" applyAlignment="1">
      <alignment horizontal="centerContinuous" wrapText="1"/>
    </xf>
    <xf numFmtId="3" fontId="0" fillId="0" borderId="0" xfId="0" applyNumberFormat="1"/>
    <xf numFmtId="0" fontId="41" fillId="0" borderId="0" xfId="0" applyFont="1"/>
    <xf numFmtId="164" fontId="7" fillId="6" borderId="10" xfId="1" applyNumberFormat="1" applyFont="1" applyFill="1" applyBorder="1" applyAlignment="1">
      <alignment vertical="center"/>
    </xf>
    <xf numFmtId="0" fontId="43" fillId="2" borderId="1" xfId="0" applyFont="1" applyFill="1" applyBorder="1" applyAlignment="1">
      <alignment horizontal="center"/>
    </xf>
    <xf numFmtId="0" fontId="0" fillId="0" borderId="0" xfId="0" applyAlignment="1">
      <alignment horizontal="center"/>
    </xf>
    <xf numFmtId="164" fontId="33" fillId="43" borderId="1" xfId="1" applyNumberFormat="1" applyFont="1" applyFill="1" applyBorder="1" applyAlignment="1">
      <alignment vertical="center"/>
    </xf>
    <xf numFmtId="164" fontId="33" fillId="6" borderId="1" xfId="1" applyNumberFormat="1" applyFont="1" applyFill="1" applyBorder="1" applyAlignment="1">
      <alignment vertical="center"/>
    </xf>
    <xf numFmtId="0" fontId="44" fillId="0" borderId="0" xfId="0" applyFont="1"/>
    <xf numFmtId="0" fontId="2" fillId="2" borderId="7" xfId="0" applyFont="1" applyFill="1" applyBorder="1" applyAlignment="1">
      <alignment horizontal="left" wrapText="1"/>
    </xf>
    <xf numFmtId="0" fontId="0" fillId="3" borderId="0" xfId="0" applyFill="1"/>
    <xf numFmtId="164" fontId="7" fillId="43" borderId="10" xfId="1" applyNumberFormat="1" applyFont="1" applyFill="1" applyBorder="1" applyAlignment="1">
      <alignment vertical="center"/>
    </xf>
    <xf numFmtId="0" fontId="2" fillId="2" borderId="7" xfId="0" applyFont="1" applyFill="1" applyBorder="1" applyAlignment="1">
      <alignment horizontal="left" vertical="center"/>
    </xf>
    <xf numFmtId="164" fontId="33" fillId="43" borderId="5" xfId="1" applyNumberFormat="1" applyFont="1" applyFill="1" applyBorder="1" applyAlignment="1">
      <alignment vertical="center"/>
    </xf>
    <xf numFmtId="0" fontId="12" fillId="0" borderId="0" xfId="0" applyFont="1" applyAlignment="1">
      <alignment horizontal="left"/>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46" fillId="0" borderId="0" xfId="0" applyFont="1"/>
    <xf numFmtId="3" fontId="0" fillId="3" borderId="0" xfId="0" applyNumberFormat="1" applyFill="1"/>
    <xf numFmtId="37" fontId="0" fillId="3" borderId="0" xfId="0" applyNumberFormat="1" applyFill="1"/>
    <xf numFmtId="37" fontId="8" fillId="3" borderId="0" xfId="1" applyNumberFormat="1" applyFont="1" applyFill="1" applyBorder="1" applyAlignment="1">
      <alignment vertical="center"/>
    </xf>
    <xf numFmtId="37" fontId="8" fillId="3" borderId="0" xfId="1" applyNumberFormat="1" applyFont="1" applyFill="1" applyAlignment="1">
      <alignment vertical="center"/>
    </xf>
    <xf numFmtId="0" fontId="12" fillId="3" borderId="0" xfId="0" applyFont="1" applyFill="1"/>
    <xf numFmtId="164" fontId="33" fillId="6" borderId="6" xfId="1" applyNumberFormat="1" applyFont="1" applyFill="1" applyBorder="1" applyAlignment="1">
      <alignment vertical="center"/>
    </xf>
    <xf numFmtId="0" fontId="2" fillId="2" borderId="28" xfId="0" applyFont="1" applyFill="1" applyBorder="1" applyAlignment="1">
      <alignment horizontal="center" vertical="center"/>
    </xf>
    <xf numFmtId="0" fontId="43" fillId="2" borderId="4" xfId="0" applyFont="1" applyFill="1" applyBorder="1" applyAlignment="1">
      <alignment horizontal="center"/>
    </xf>
    <xf numFmtId="0" fontId="2" fillId="2" borderId="6" xfId="0" applyFont="1" applyFill="1" applyBorder="1" applyAlignment="1">
      <alignment vertical="center"/>
    </xf>
    <xf numFmtId="0" fontId="51" fillId="0" borderId="0" xfId="0" applyFont="1"/>
    <xf numFmtId="0" fontId="52" fillId="0" borderId="0" xfId="0" applyFont="1"/>
    <xf numFmtId="0" fontId="53" fillId="0" borderId="0" xfId="0" applyFont="1"/>
    <xf numFmtId="0" fontId="2" fillId="2" borderId="7" xfId="0" applyFont="1" applyFill="1" applyBorder="1" applyAlignment="1">
      <alignment wrapText="1"/>
    </xf>
    <xf numFmtId="164" fontId="47" fillId="6" borderId="10" xfId="1" applyNumberFormat="1" applyFont="1" applyFill="1" applyBorder="1" applyAlignment="1">
      <alignment vertical="center"/>
    </xf>
    <xf numFmtId="0" fontId="47" fillId="41" borderId="7" xfId="0" applyFont="1" applyFill="1" applyBorder="1" applyAlignment="1">
      <alignment vertical="center"/>
    </xf>
    <xf numFmtId="164" fontId="48" fillId="41" borderId="7" xfId="0" applyNumberFormat="1" applyFont="1" applyFill="1" applyBorder="1" applyAlignment="1">
      <alignment vertical="center"/>
    </xf>
    <xf numFmtId="0" fontId="45" fillId="0" borderId="0" xfId="0" applyFont="1"/>
    <xf numFmtId="164" fontId="48" fillId="0" borderId="0" xfId="0" applyNumberFormat="1" applyFont="1" applyAlignment="1">
      <alignment vertical="center"/>
    </xf>
    <xf numFmtId="0" fontId="45" fillId="3" borderId="0" xfId="0" applyFont="1" applyFill="1"/>
    <xf numFmtId="0" fontId="2" fillId="2" borderId="26" xfId="0" applyFont="1" applyFill="1" applyBorder="1" applyAlignment="1">
      <alignment horizontal="left"/>
    </xf>
    <xf numFmtId="0" fontId="2" fillId="2" borderId="26" xfId="0" applyFont="1" applyFill="1" applyBorder="1" applyAlignment="1">
      <alignment horizontal="centerContinuous" wrapText="1"/>
    </xf>
    <xf numFmtId="171" fontId="0" fillId="0" borderId="0" xfId="0" applyNumberFormat="1"/>
    <xf numFmtId="0" fontId="9" fillId="0" borderId="0" xfId="0" applyFont="1"/>
    <xf numFmtId="164" fontId="0" fillId="0" borderId="0" xfId="1" applyNumberFormat="1" applyFont="1"/>
    <xf numFmtId="0" fontId="2" fillId="2" borderId="6" xfId="0" applyFont="1" applyFill="1" applyBorder="1" applyAlignment="1">
      <alignment horizontal="centerContinuous" vertical="center"/>
    </xf>
    <xf numFmtId="3" fontId="45" fillId="0" borderId="0" xfId="0" applyNumberFormat="1" applyFont="1"/>
    <xf numFmtId="3" fontId="48" fillId="0" borderId="0" xfId="0" applyNumberFormat="1" applyFont="1" applyAlignment="1">
      <alignment vertical="center"/>
    </xf>
    <xf numFmtId="3" fontId="7" fillId="6" borderId="10" xfId="1" applyNumberFormat="1" applyFont="1" applyFill="1" applyBorder="1" applyAlignment="1">
      <alignment vertical="center"/>
    </xf>
    <xf numFmtId="3" fontId="33" fillId="43" borderId="1" xfId="1" applyNumberFormat="1" applyFont="1" applyFill="1" applyBorder="1" applyAlignment="1">
      <alignment vertical="center"/>
    </xf>
    <xf numFmtId="3" fontId="13" fillId="0" borderId="1" xfId="1" applyNumberFormat="1" applyFont="1" applyBorder="1"/>
    <xf numFmtId="3" fontId="13" fillId="6" borderId="1" xfId="19" applyNumberFormat="1" applyFont="1" applyFill="1" applyBorder="1"/>
    <xf numFmtId="3" fontId="13" fillId="0" borderId="1" xfId="0" applyNumberFormat="1" applyFont="1" applyBorder="1"/>
    <xf numFmtId="0" fontId="16" fillId="3" borderId="0" xfId="0" applyFont="1" applyFill="1"/>
    <xf numFmtId="0" fontId="33" fillId="3" borderId="0" xfId="0" applyFont="1" applyFill="1" applyAlignment="1">
      <alignment vertical="center"/>
    </xf>
    <xf numFmtId="37" fontId="14" fillId="3" borderId="0" xfId="1" applyNumberFormat="1" applyFont="1" applyFill="1" applyBorder="1" applyAlignment="1">
      <alignment vertical="center"/>
    </xf>
    <xf numFmtId="37" fontId="14" fillId="3" borderId="0" xfId="1" applyNumberFormat="1" applyFont="1" applyFill="1" applyBorder="1" applyAlignment="1">
      <alignment horizontal="right" vertical="center"/>
    </xf>
    <xf numFmtId="164" fontId="33" fillId="3" borderId="0" xfId="1" applyNumberFormat="1" applyFont="1" applyFill="1" applyBorder="1" applyAlignment="1">
      <alignment vertical="center"/>
    </xf>
    <xf numFmtId="164" fontId="33" fillId="44" borderId="1" xfId="1" applyNumberFormat="1" applyFont="1" applyFill="1" applyBorder="1" applyAlignment="1">
      <alignment vertical="center"/>
    </xf>
    <xf numFmtId="0" fontId="30" fillId="0" borderId="0" xfId="0" applyFont="1"/>
    <xf numFmtId="164" fontId="47" fillId="6" borderId="2" xfId="1" applyNumberFormat="1" applyFont="1" applyFill="1" applyBorder="1" applyAlignment="1">
      <alignment vertical="center"/>
    </xf>
    <xf numFmtId="164" fontId="33" fillId="44" borderId="5" xfId="1" applyNumberFormat="1" applyFont="1" applyFill="1" applyBorder="1" applyAlignment="1">
      <alignment vertical="center"/>
    </xf>
    <xf numFmtId="164" fontId="33" fillId="44" borderId="11" xfId="1" applyNumberFormat="1" applyFont="1" applyFill="1" applyBorder="1" applyAlignment="1">
      <alignment vertical="center"/>
    </xf>
    <xf numFmtId="164" fontId="33" fillId="44" borderId="6" xfId="1" applyNumberFormat="1" applyFont="1" applyFill="1" applyBorder="1" applyAlignment="1">
      <alignment vertical="center"/>
    </xf>
    <xf numFmtId="3" fontId="48" fillId="3" borderId="0" xfId="0" applyNumberFormat="1" applyFont="1" applyFill="1" applyAlignment="1">
      <alignment vertical="center"/>
    </xf>
    <xf numFmtId="0" fontId="44" fillId="0" borderId="0" xfId="9" applyFont="1"/>
    <xf numFmtId="0" fontId="10" fillId="0" borderId="0" xfId="9"/>
    <xf numFmtId="0" fontId="2" fillId="2" borderId="4" xfId="9" applyFont="1" applyFill="1" applyBorder="1" applyAlignment="1">
      <alignment horizontal="center" wrapText="1"/>
    </xf>
    <xf numFmtId="3" fontId="45" fillId="3" borderId="0" xfId="0" applyNumberFormat="1" applyFont="1" applyFill="1"/>
    <xf numFmtId="164" fontId="33" fillId="44" borderId="10" xfId="1" applyNumberFormat="1" applyFont="1" applyFill="1" applyBorder="1" applyAlignment="1">
      <alignment vertical="center"/>
    </xf>
    <xf numFmtId="0" fontId="46" fillId="0" borderId="0" xfId="0" applyFont="1" applyAlignment="1">
      <alignment horizontal="left"/>
    </xf>
    <xf numFmtId="0" fontId="0" fillId="0" borderId="0" xfId="0" applyAlignment="1">
      <alignment horizontal="left"/>
    </xf>
    <xf numFmtId="0" fontId="43" fillId="2" borderId="6" xfId="0" applyFont="1" applyFill="1" applyBorder="1" applyAlignment="1">
      <alignment horizontal="left"/>
    </xf>
    <xf numFmtId="0" fontId="43" fillId="2" borderId="7" xfId="0" applyFont="1" applyFill="1" applyBorder="1" applyAlignment="1">
      <alignment horizontal="left"/>
    </xf>
    <xf numFmtId="0" fontId="43" fillId="2" borderId="10" xfId="0" applyFont="1" applyFill="1" applyBorder="1" applyAlignment="1">
      <alignment horizontal="left"/>
    </xf>
    <xf numFmtId="3" fontId="7" fillId="43" borderId="10" xfId="1" applyNumberFormat="1" applyFont="1" applyFill="1" applyBorder="1" applyAlignment="1">
      <alignment vertical="center"/>
    </xf>
    <xf numFmtId="3" fontId="47" fillId="6" borderId="10" xfId="1" applyNumberFormat="1" applyFont="1" applyFill="1" applyBorder="1" applyAlignment="1">
      <alignment vertical="center"/>
    </xf>
    <xf numFmtId="3" fontId="47" fillId="41" borderId="10" xfId="0" applyNumberFormat="1" applyFont="1" applyFill="1" applyBorder="1" applyAlignment="1">
      <alignment vertical="center"/>
    </xf>
    <xf numFmtId="3" fontId="33" fillId="44" borderId="1" xfId="1" applyNumberFormat="1" applyFont="1" applyFill="1" applyBorder="1" applyAlignment="1">
      <alignment vertical="center"/>
    </xf>
    <xf numFmtId="3" fontId="33" fillId="44" borderId="6" xfId="1" applyNumberFormat="1" applyFont="1" applyFill="1" applyBorder="1" applyAlignment="1">
      <alignment vertical="center"/>
    </xf>
    <xf numFmtId="0" fontId="43" fillId="2" borderId="1" xfId="0" applyFont="1" applyFill="1" applyBorder="1" applyAlignment="1">
      <alignment horizontal="left"/>
    </xf>
    <xf numFmtId="0" fontId="2" fillId="2" borderId="7" xfId="0" applyFont="1" applyFill="1" applyBorder="1" applyAlignment="1">
      <alignment vertical="center"/>
    </xf>
    <xf numFmtId="0" fontId="2" fillId="2" borderId="8" xfId="0" applyFont="1" applyFill="1" applyBorder="1" applyAlignment="1">
      <alignment horizontal="center" wrapText="1"/>
    </xf>
    <xf numFmtId="0" fontId="30" fillId="3" borderId="0" xfId="0" applyFont="1" applyFill="1"/>
    <xf numFmtId="0" fontId="43" fillId="2" borderId="6" xfId="0" applyFont="1" applyFill="1" applyBorder="1"/>
    <xf numFmtId="0" fontId="44" fillId="3" borderId="0" xfId="0" applyFont="1" applyFill="1"/>
    <xf numFmtId="0" fontId="47" fillId="0" borderId="27" xfId="0" applyFont="1" applyBorder="1" applyAlignment="1">
      <alignment vertical="top" wrapText="1"/>
    </xf>
    <xf numFmtId="0" fontId="47" fillId="0" borderId="0" xfId="0" applyFont="1" applyAlignment="1">
      <alignment vertical="top" wrapText="1"/>
    </xf>
    <xf numFmtId="0" fontId="2" fillId="2" borderId="7" xfId="0" applyFont="1" applyFill="1" applyBorder="1" applyAlignment="1">
      <alignment horizontal="centerContinuous" vertical="center"/>
    </xf>
    <xf numFmtId="0" fontId="2" fillId="2" borderId="6" xfId="0" applyFont="1" applyFill="1" applyBorder="1" applyAlignment="1">
      <alignment horizontal="left" wrapText="1"/>
    </xf>
    <xf numFmtId="0" fontId="2" fillId="2" borderId="6" xfId="0" applyFont="1" applyFill="1" applyBorder="1" applyAlignment="1">
      <alignment wrapText="1"/>
    </xf>
    <xf numFmtId="0" fontId="2" fillId="2" borderId="7" xfId="0" applyFont="1" applyFill="1" applyBorder="1"/>
    <xf numFmtId="0" fontId="46" fillId="3" borderId="0" xfId="0" applyFont="1" applyFill="1"/>
    <xf numFmtId="0" fontId="2" fillId="2" borderId="7" xfId="0" applyFont="1" applyFill="1" applyBorder="1" applyAlignment="1">
      <alignment horizontal="left"/>
    </xf>
    <xf numFmtId="9" fontId="52" fillId="0" borderId="0" xfId="19" applyFont="1"/>
    <xf numFmtId="0" fontId="2" fillId="2" borderId="6" xfId="0" applyFont="1" applyFill="1" applyBorder="1"/>
    <xf numFmtId="0" fontId="2" fillId="2" borderId="6" xfId="9" applyFont="1" applyFill="1" applyBorder="1" applyAlignment="1">
      <alignment wrapText="1"/>
    </xf>
    <xf numFmtId="0" fontId="2" fillId="2" borderId="7" xfId="9" applyFont="1" applyFill="1" applyBorder="1" applyAlignment="1">
      <alignment wrapText="1"/>
    </xf>
    <xf numFmtId="164" fontId="33" fillId="44" borderId="3" xfId="1" applyNumberFormat="1" applyFont="1" applyFill="1" applyBorder="1" applyAlignment="1">
      <alignment vertical="center"/>
    </xf>
    <xf numFmtId="0" fontId="2" fillId="2" borderId="26" xfId="0" applyFont="1" applyFill="1" applyBorder="1" applyAlignment="1">
      <alignment wrapText="1"/>
    </xf>
    <xf numFmtId="3" fontId="33" fillId="6" borderId="1" xfId="1" applyNumberFormat="1" applyFont="1" applyFill="1" applyBorder="1" applyAlignment="1">
      <alignment vertical="center"/>
    </xf>
    <xf numFmtId="0" fontId="0" fillId="3" borderId="0" xfId="0" applyFill="1" applyAlignment="1">
      <alignment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2" fillId="2" borderId="6" xfId="0" applyFont="1" applyFill="1" applyBorder="1" applyAlignment="1">
      <alignment horizontal="left"/>
    </xf>
    <xf numFmtId="164" fontId="47" fillId="6" borderId="26" xfId="1" applyNumberFormat="1" applyFont="1" applyFill="1" applyBorder="1" applyAlignment="1">
      <alignment vertical="center"/>
    </xf>
    <xf numFmtId="0" fontId="2" fillId="2" borderId="13" xfId="0" applyFont="1" applyFill="1" applyBorder="1" applyAlignment="1">
      <alignment horizontal="left"/>
    </xf>
    <xf numFmtId="0" fontId="2" fillId="2" borderId="6" xfId="9" applyFont="1" applyFill="1" applyBorder="1" applyAlignment="1">
      <alignment horizontal="left"/>
    </xf>
    <xf numFmtId="0" fontId="2" fillId="2" borderId="7" xfId="9" applyFont="1" applyFill="1" applyBorder="1" applyAlignment="1">
      <alignment horizontal="left"/>
    </xf>
    <xf numFmtId="0" fontId="2" fillId="5" borderId="26" xfId="0" applyFont="1" applyFill="1" applyBorder="1" applyAlignment="1">
      <alignment horizontal="left" vertical="center"/>
    </xf>
    <xf numFmtId="0" fontId="43" fillId="2" borderId="5" xfId="0" applyFont="1" applyFill="1" applyBorder="1" applyAlignment="1">
      <alignment horizontal="center"/>
    </xf>
    <xf numFmtId="0" fontId="2" fillId="2" borderId="0" xfId="0" applyFont="1" applyFill="1" applyAlignment="1">
      <alignment horizontal="center" vertical="center"/>
    </xf>
    <xf numFmtId="0" fontId="2" fillId="2" borderId="11" xfId="0" applyFont="1" applyFill="1" applyBorder="1" applyAlignment="1">
      <alignment horizontal="right" vertical="center"/>
    </xf>
    <xf numFmtId="3" fontId="13" fillId="6" borderId="5" xfId="19" applyNumberFormat="1" applyFont="1" applyFill="1" applyBorder="1"/>
    <xf numFmtId="3" fontId="56" fillId="0" borderId="1" xfId="1" applyNumberFormat="1" applyFont="1" applyFill="1" applyBorder="1"/>
    <xf numFmtId="0" fontId="0" fillId="0" borderId="0" xfId="0" applyAlignment="1">
      <alignment horizontal="right"/>
    </xf>
    <xf numFmtId="167" fontId="0" fillId="0" borderId="0" xfId="19" applyNumberFormat="1" applyFont="1" applyFill="1"/>
    <xf numFmtId="0" fontId="43" fillId="2" borderId="7" xfId="0" applyFont="1" applyFill="1" applyBorder="1" applyAlignment="1">
      <alignment horizontal="center"/>
    </xf>
    <xf numFmtId="0" fontId="43" fillId="2" borderId="10" xfId="0" applyFont="1" applyFill="1" applyBorder="1" applyAlignment="1">
      <alignment horizontal="center"/>
    </xf>
    <xf numFmtId="3" fontId="47" fillId="6" borderId="7" xfId="1" applyNumberFormat="1" applyFont="1" applyFill="1" applyBorder="1" applyAlignment="1">
      <alignment vertical="center"/>
    </xf>
    <xf numFmtId="164" fontId="47" fillId="6" borderId="7" xfId="1" applyNumberFormat="1" applyFont="1" applyFill="1" applyBorder="1" applyAlignment="1">
      <alignment vertical="center"/>
    </xf>
    <xf numFmtId="3" fontId="33" fillId="44" borderId="5" xfId="1" applyNumberFormat="1" applyFont="1" applyFill="1" applyBorder="1" applyAlignment="1">
      <alignment vertical="center"/>
    </xf>
    <xf numFmtId="0" fontId="2" fillId="2" borderId="4" xfId="0" applyFont="1" applyFill="1" applyBorder="1" applyAlignment="1">
      <alignment horizontal="center" vertical="center"/>
    </xf>
    <xf numFmtId="0" fontId="57" fillId="0" borderId="0" xfId="135"/>
    <xf numFmtId="0" fontId="43" fillId="2" borderId="1" xfId="135" applyFont="1" applyFill="1" applyBorder="1" applyAlignment="1">
      <alignment horizontal="center"/>
    </xf>
    <xf numFmtId="0" fontId="43" fillId="2" borderId="6" xfId="135" applyFont="1" applyFill="1" applyBorder="1" applyAlignment="1">
      <alignment horizontal="left"/>
    </xf>
    <xf numFmtId="0" fontId="43" fillId="2" borderId="7" xfId="135" applyFont="1" applyFill="1" applyBorder="1" applyAlignment="1">
      <alignment horizontal="center"/>
    </xf>
    <xf numFmtId="0" fontId="43" fillId="2" borderId="10" xfId="135" applyFont="1" applyFill="1" applyBorder="1" applyAlignment="1">
      <alignment horizontal="center"/>
    </xf>
    <xf numFmtId="0" fontId="43" fillId="2" borderId="7" xfId="0" applyFont="1" applyFill="1" applyBorder="1"/>
    <xf numFmtId="0" fontId="43" fillId="2" borderId="6" xfId="0" applyFont="1" applyFill="1" applyBorder="1" applyAlignment="1">
      <alignment horizontal="centerContinuous"/>
    </xf>
    <xf numFmtId="0" fontId="43" fillId="2" borderId="7" xfId="0" applyFont="1" applyFill="1" applyBorder="1" applyAlignment="1">
      <alignment horizontal="centerContinuous"/>
    </xf>
    <xf numFmtId="0" fontId="43" fillId="2" borderId="10" xfId="0" applyFont="1" applyFill="1" applyBorder="1" applyAlignment="1">
      <alignment horizontal="centerContinuous"/>
    </xf>
    <xf numFmtId="0" fontId="2" fillId="4" borderId="1" xfId="10" applyFont="1" applyFill="1" applyBorder="1" applyAlignment="1">
      <alignment horizontal="left"/>
    </xf>
    <xf numFmtId="0" fontId="2" fillId="5" borderId="6" xfId="10" applyFont="1" applyFill="1" applyBorder="1"/>
    <xf numFmtId="0" fontId="2" fillId="5" borderId="10" xfId="10" applyFont="1" applyFill="1" applyBorder="1"/>
    <xf numFmtId="0" fontId="54" fillId="3" borderId="1" xfId="133" applyFont="1" applyFill="1" applyBorder="1" applyAlignment="1"/>
    <xf numFmtId="0" fontId="2" fillId="7" borderId="6" xfId="10" applyFont="1" applyFill="1" applyBorder="1"/>
    <xf numFmtId="0" fontId="2" fillId="7" borderId="10" xfId="10" applyFont="1" applyFill="1" applyBorder="1"/>
    <xf numFmtId="0" fontId="2" fillId="8" borderId="6" xfId="10" applyFont="1" applyFill="1" applyBorder="1"/>
    <xf numFmtId="0" fontId="2" fillId="8" borderId="10" xfId="10" applyFont="1" applyFill="1" applyBorder="1"/>
    <xf numFmtId="0" fontId="2" fillId="9" borderId="6" xfId="10" applyFont="1" applyFill="1" applyBorder="1"/>
    <xf numFmtId="0" fontId="2" fillId="9" borderId="10" xfId="10" applyFont="1" applyFill="1" applyBorder="1"/>
    <xf numFmtId="0" fontId="2" fillId="47" borderId="13" xfId="10" applyFont="1" applyFill="1" applyBorder="1"/>
    <xf numFmtId="0" fontId="2" fillId="47" borderId="2" xfId="10" applyFont="1" applyFill="1" applyBorder="1"/>
    <xf numFmtId="167" fontId="0" fillId="3" borderId="0" xfId="19" applyNumberFormat="1" applyFont="1" applyFill="1"/>
    <xf numFmtId="0" fontId="43" fillId="2" borderId="7" xfId="0" applyFont="1" applyFill="1" applyBorder="1" applyAlignment="1">
      <alignment vertical="center"/>
    </xf>
    <xf numFmtId="0" fontId="41" fillId="3" borderId="0" xfId="0" applyFont="1" applyFill="1"/>
    <xf numFmtId="3" fontId="33" fillId="43" borderId="6" xfId="1" applyNumberFormat="1" applyFont="1" applyFill="1" applyBorder="1" applyAlignment="1">
      <alignment vertical="center"/>
    </xf>
    <xf numFmtId="0" fontId="0" fillId="3" borderId="0" xfId="0" applyFill="1" applyAlignment="1">
      <alignment horizontal="left"/>
    </xf>
    <xf numFmtId="0" fontId="46" fillId="3" borderId="0" xfId="9" applyFont="1" applyFill="1"/>
    <xf numFmtId="0" fontId="2" fillId="2" borderId="8" xfId="9" applyFont="1" applyFill="1" applyBorder="1" applyAlignment="1">
      <alignment horizontal="center" wrapText="1"/>
    </xf>
    <xf numFmtId="0" fontId="2" fillId="2" borderId="9" xfId="0" applyFont="1" applyFill="1" applyBorder="1" applyAlignment="1">
      <alignment horizontal="center" wrapText="1"/>
    </xf>
    <xf numFmtId="0" fontId="47" fillId="3" borderId="27" xfId="0" applyFont="1" applyFill="1" applyBorder="1" applyAlignment="1">
      <alignment vertical="top" wrapText="1"/>
    </xf>
    <xf numFmtId="0" fontId="47" fillId="3" borderId="0" xfId="0" applyFont="1" applyFill="1" applyAlignment="1">
      <alignment vertical="top" wrapText="1"/>
    </xf>
    <xf numFmtId="0" fontId="57" fillId="3" borderId="0" xfId="135" applyFill="1"/>
    <xf numFmtId="0" fontId="43" fillId="2" borderId="6" xfId="135" applyFont="1" applyFill="1" applyBorder="1" applyAlignment="1">
      <alignment horizontal="center"/>
    </xf>
    <xf numFmtId="0" fontId="2" fillId="2" borderId="28" xfId="0" applyFont="1" applyFill="1" applyBorder="1" applyAlignment="1">
      <alignment horizontal="center" wrapText="1"/>
    </xf>
    <xf numFmtId="0" fontId="43" fillId="2" borderId="6" xfId="0" applyFont="1" applyFill="1" applyBorder="1" applyAlignment="1">
      <alignment horizontal="center"/>
    </xf>
    <xf numFmtId="3" fontId="59" fillId="0" borderId="1" xfId="1" applyNumberFormat="1" applyFont="1" applyFill="1" applyBorder="1" applyAlignment="1">
      <alignment vertical="center"/>
    </xf>
    <xf numFmtId="3" fontId="60" fillId="41" borderId="1" xfId="0" applyNumberFormat="1" applyFont="1" applyFill="1" applyBorder="1" applyAlignment="1">
      <alignment vertical="center"/>
    </xf>
    <xf numFmtId="0" fontId="59" fillId="0" borderId="6" xfId="0" applyFont="1" applyBorder="1" applyAlignment="1">
      <alignment horizontal="left" vertical="center" wrapText="1"/>
    </xf>
    <xf numFmtId="165" fontId="59" fillId="0" borderId="1" xfId="1" applyNumberFormat="1" applyFont="1" applyFill="1" applyBorder="1" applyAlignment="1">
      <alignment vertical="center"/>
    </xf>
    <xf numFmtId="3" fontId="59" fillId="0" borderId="10" xfId="1" applyNumberFormat="1" applyFont="1" applyFill="1" applyBorder="1" applyAlignment="1">
      <alignment vertical="center"/>
    </xf>
    <xf numFmtId="164" fontId="59" fillId="6" borderId="1" xfId="1" applyNumberFormat="1" applyFont="1" applyFill="1" applyBorder="1" applyAlignment="1">
      <alignment vertical="center"/>
    </xf>
    <xf numFmtId="3" fontId="59" fillId="0" borderId="1" xfId="0" applyNumberFormat="1" applyFont="1" applyBorder="1" applyAlignment="1">
      <alignment vertical="center"/>
    </xf>
    <xf numFmtId="0" fontId="60" fillId="41" borderId="6" xfId="0" applyFont="1" applyFill="1" applyBorder="1" applyAlignment="1">
      <alignment vertical="center"/>
    </xf>
    <xf numFmtId="0" fontId="60" fillId="41" borderId="12" xfId="0" applyFont="1" applyFill="1" applyBorder="1" applyAlignment="1">
      <alignment vertical="center"/>
    </xf>
    <xf numFmtId="3" fontId="60" fillId="41" borderId="4" xfId="0" applyNumberFormat="1" applyFont="1" applyFill="1" applyBorder="1" applyAlignment="1">
      <alignment vertical="center"/>
    </xf>
    <xf numFmtId="0" fontId="60" fillId="41" borderId="1" xfId="0" applyFont="1" applyFill="1" applyBorder="1" applyAlignment="1">
      <alignment horizontal="right" vertical="center"/>
    </xf>
    <xf numFmtId="164" fontId="60" fillId="44" borderId="1" xfId="1" applyNumberFormat="1" applyFont="1" applyFill="1" applyBorder="1" applyAlignment="1">
      <alignment vertical="center"/>
    </xf>
    <xf numFmtId="0" fontId="60" fillId="41" borderId="7" xfId="0" applyFont="1" applyFill="1" applyBorder="1" applyAlignment="1">
      <alignment vertical="center"/>
    </xf>
    <xf numFmtId="164" fontId="60" fillId="41" borderId="7" xfId="0" applyNumberFormat="1" applyFont="1" applyFill="1" applyBorder="1" applyAlignment="1">
      <alignment vertical="center"/>
    </xf>
    <xf numFmtId="164" fontId="60" fillId="41" borderId="10" xfId="0" applyNumberFormat="1" applyFont="1" applyFill="1" applyBorder="1" applyAlignment="1">
      <alignment vertical="center"/>
    </xf>
    <xf numFmtId="3" fontId="60" fillId="41" borderId="2" xfId="0" applyNumberFormat="1" applyFont="1" applyFill="1" applyBorder="1" applyAlignment="1">
      <alignment vertical="center"/>
    </xf>
    <xf numFmtId="3" fontId="61" fillId="0" borderId="0" xfId="0" applyNumberFormat="1" applyFont="1"/>
    <xf numFmtId="3" fontId="60" fillId="41" borderId="10" xfId="0" applyNumberFormat="1" applyFont="1" applyFill="1" applyBorder="1" applyAlignment="1">
      <alignment vertical="center"/>
    </xf>
    <xf numFmtId="3" fontId="60" fillId="0" borderId="0" xfId="0" applyNumberFormat="1" applyFont="1" applyAlignment="1">
      <alignment vertical="center"/>
    </xf>
    <xf numFmtId="0" fontId="62" fillId="0" borderId="0" xfId="0" applyFont="1"/>
    <xf numFmtId="0" fontId="60" fillId="41" borderId="5" xfId="0" applyFont="1" applyFill="1" applyBorder="1" applyAlignment="1">
      <alignment vertical="center"/>
    </xf>
    <xf numFmtId="165" fontId="60" fillId="41" borderId="1" xfId="1" applyNumberFormat="1" applyFont="1" applyFill="1" applyBorder="1" applyAlignment="1">
      <alignment vertical="center"/>
    </xf>
    <xf numFmtId="0" fontId="61" fillId="3" borderId="0" xfId="0" applyFont="1" applyFill="1"/>
    <xf numFmtId="0" fontId="60" fillId="41" borderId="10" xfId="0" applyFont="1" applyFill="1" applyBorder="1" applyAlignment="1">
      <alignment vertical="center"/>
    </xf>
    <xf numFmtId="164" fontId="60" fillId="41" borderId="12" xfId="0" applyNumberFormat="1" applyFont="1" applyFill="1" applyBorder="1" applyAlignment="1">
      <alignment vertical="center"/>
    </xf>
    <xf numFmtId="3" fontId="60" fillId="41" borderId="13" xfId="0" applyNumberFormat="1" applyFont="1" applyFill="1" applyBorder="1" applyAlignment="1">
      <alignment vertical="center"/>
    </xf>
    <xf numFmtId="0" fontId="59" fillId="0" borderId="1" xfId="0" applyFont="1" applyBorder="1" applyAlignment="1">
      <alignment horizontal="left" vertical="center"/>
    </xf>
    <xf numFmtId="170" fontId="59" fillId="0" borderId="10" xfId="1" applyNumberFormat="1" applyFont="1" applyFill="1" applyBorder="1" applyAlignment="1">
      <alignment horizontal="right" vertical="center"/>
    </xf>
    <xf numFmtId="3" fontId="59" fillId="0" borderId="10" xfId="1" applyNumberFormat="1" applyFont="1" applyFill="1" applyBorder="1" applyAlignment="1">
      <alignment horizontal="right" vertical="center"/>
    </xf>
    <xf numFmtId="169" fontId="59" fillId="0" borderId="10" xfId="1" applyNumberFormat="1" applyFont="1" applyFill="1" applyBorder="1" applyAlignment="1">
      <alignment horizontal="right" vertical="center"/>
    </xf>
    <xf numFmtId="164" fontId="59" fillId="6" borderId="10" xfId="1" applyNumberFormat="1" applyFont="1" applyFill="1" applyBorder="1" applyAlignment="1">
      <alignment vertical="center"/>
    </xf>
    <xf numFmtId="169" fontId="59" fillId="0" borderId="2" xfId="1" applyNumberFormat="1" applyFont="1" applyFill="1" applyBorder="1" applyAlignment="1">
      <alignment horizontal="right" vertical="center"/>
    </xf>
    <xf numFmtId="169" fontId="60" fillId="41" borderId="1" xfId="0" applyNumberFormat="1" applyFont="1" applyFill="1" applyBorder="1" applyAlignment="1">
      <alignment vertical="center"/>
    </xf>
    <xf numFmtId="170" fontId="60" fillId="41" borderId="1" xfId="0" applyNumberFormat="1" applyFont="1" applyFill="1" applyBorder="1" applyAlignment="1">
      <alignment vertical="center"/>
    </xf>
    <xf numFmtId="170" fontId="59" fillId="0" borderId="10" xfId="1" applyNumberFormat="1" applyFont="1" applyFill="1" applyBorder="1" applyAlignment="1">
      <alignment vertical="center"/>
    </xf>
    <xf numFmtId="3" fontId="59" fillId="0" borderId="5" xfId="0" applyNumberFormat="1" applyFont="1" applyBorder="1" applyAlignment="1">
      <alignment vertical="center"/>
    </xf>
    <xf numFmtId="3" fontId="59" fillId="0" borderId="7" xfId="1" applyNumberFormat="1" applyFont="1" applyFill="1" applyBorder="1" applyAlignment="1">
      <alignment vertical="center"/>
    </xf>
    <xf numFmtId="169" fontId="59" fillId="0" borderId="1" xfId="1" applyNumberFormat="1" applyFont="1" applyFill="1" applyBorder="1" applyAlignment="1">
      <alignment vertical="center"/>
    </xf>
    <xf numFmtId="164" fontId="59" fillId="44" borderId="1" xfId="1" applyNumberFormat="1" applyFont="1" applyFill="1" applyBorder="1" applyAlignment="1">
      <alignment vertical="center"/>
    </xf>
    <xf numFmtId="3" fontId="59" fillId="0" borderId="1" xfId="1" applyNumberFormat="1" applyFont="1" applyBorder="1" applyAlignment="1">
      <alignment vertical="center"/>
    </xf>
    <xf numFmtId="169" fontId="59" fillId="0" borderId="1" xfId="1" applyNumberFormat="1" applyFont="1" applyBorder="1" applyAlignment="1">
      <alignment horizontal="right" vertical="center"/>
    </xf>
    <xf numFmtId="164" fontId="59" fillId="6" borderId="6" xfId="1" applyNumberFormat="1" applyFont="1" applyFill="1" applyBorder="1" applyAlignment="1">
      <alignment vertical="center"/>
    </xf>
    <xf numFmtId="3" fontId="59" fillId="0" borderId="5" xfId="1" applyNumberFormat="1" applyFont="1" applyBorder="1" applyAlignment="1">
      <alignment vertical="center"/>
    </xf>
    <xf numFmtId="3" fontId="60" fillId="41" borderId="8" xfId="0" applyNumberFormat="1" applyFont="1" applyFill="1" applyBorder="1" applyAlignment="1">
      <alignment vertical="center"/>
    </xf>
    <xf numFmtId="3" fontId="33" fillId="6" borderId="10" xfId="1" applyNumberFormat="1" applyFont="1" applyFill="1" applyBorder="1" applyAlignment="1">
      <alignment vertical="center"/>
    </xf>
    <xf numFmtId="3" fontId="33" fillId="44" borderId="11" xfId="1" applyNumberFormat="1" applyFont="1" applyFill="1" applyBorder="1" applyAlignment="1">
      <alignment vertical="center"/>
    </xf>
    <xf numFmtId="0" fontId="59" fillId="0" borderId="1" xfId="0" applyFont="1" applyBorder="1" applyAlignment="1">
      <alignment horizontal="left" vertical="center" wrapText="1"/>
    </xf>
    <xf numFmtId="165" fontId="59" fillId="0" borderId="10" xfId="1" applyNumberFormat="1" applyFont="1" applyFill="1" applyBorder="1" applyAlignment="1">
      <alignment vertical="center"/>
    </xf>
    <xf numFmtId="169" fontId="59" fillId="0" borderId="10" xfId="1" applyNumberFormat="1" applyFont="1" applyFill="1" applyBorder="1" applyAlignment="1">
      <alignment vertical="center"/>
    </xf>
    <xf numFmtId="3" fontId="33" fillId="6" borderId="2" xfId="1" applyNumberFormat="1" applyFont="1" applyFill="1" applyBorder="1" applyAlignment="1">
      <alignment vertical="center"/>
    </xf>
    <xf numFmtId="0" fontId="63" fillId="0" borderId="1" xfId="0" applyFont="1" applyBorder="1"/>
    <xf numFmtId="3" fontId="63" fillId="0" borderId="5" xfId="0" applyNumberFormat="1" applyFont="1" applyBorder="1"/>
    <xf numFmtId="3" fontId="63" fillId="0" borderId="6" xfId="0" applyNumberFormat="1" applyFont="1" applyBorder="1"/>
    <xf numFmtId="0" fontId="64" fillId="3" borderId="6" xfId="0" applyFont="1" applyFill="1" applyBorder="1"/>
    <xf numFmtId="0" fontId="64" fillId="3" borderId="10" xfId="0" applyFont="1" applyFill="1" applyBorder="1"/>
    <xf numFmtId="3" fontId="64" fillId="0" borderId="1" xfId="0" applyNumberFormat="1" applyFont="1" applyBorder="1"/>
    <xf numFmtId="167" fontId="64" fillId="0" borderId="1" xfId="19" applyNumberFormat="1" applyFont="1" applyBorder="1"/>
    <xf numFmtId="0" fontId="60" fillId="0" borderId="4" xfId="0" applyFont="1" applyBorder="1"/>
    <xf numFmtId="0" fontId="60" fillId="0" borderId="13" xfId="0" applyFont="1" applyBorder="1"/>
    <xf numFmtId="3" fontId="60" fillId="0" borderId="1" xfId="0" applyNumberFormat="1" applyFont="1" applyBorder="1"/>
    <xf numFmtId="164" fontId="60" fillId="41" borderId="3" xfId="0" applyNumberFormat="1" applyFont="1" applyFill="1" applyBorder="1" applyAlignment="1">
      <alignment vertical="center"/>
    </xf>
    <xf numFmtId="0" fontId="43" fillId="2" borderId="10" xfId="0" applyFont="1" applyFill="1" applyBorder="1"/>
    <xf numFmtId="3" fontId="66" fillId="48" borderId="1" xfId="1" applyNumberFormat="1" applyFont="1" applyFill="1" applyBorder="1" applyAlignment="1">
      <alignment vertical="center"/>
    </xf>
    <xf numFmtId="0" fontId="63" fillId="0" borderId="6" xfId="0" applyFont="1" applyBorder="1"/>
    <xf numFmtId="3" fontId="63" fillId="0" borderId="1" xfId="0" applyNumberFormat="1" applyFont="1" applyBorder="1"/>
    <xf numFmtId="3" fontId="59" fillId="0" borderId="3" xfId="1" applyNumberFormat="1" applyFont="1" applyFill="1" applyBorder="1" applyAlignment="1">
      <alignment vertical="center"/>
    </xf>
    <xf numFmtId="3" fontId="63" fillId="0" borderId="1" xfId="1" applyNumberFormat="1" applyFont="1" applyBorder="1"/>
    <xf numFmtId="3" fontId="63" fillId="0" borderId="1" xfId="1" applyNumberFormat="1" applyFont="1" applyFill="1" applyBorder="1"/>
    <xf numFmtId="3" fontId="63" fillId="0" borderId="4" xfId="0" applyNumberFormat="1" applyFont="1" applyBorder="1"/>
    <xf numFmtId="3" fontId="63" fillId="0" borderId="26" xfId="0" applyNumberFormat="1" applyFont="1" applyBorder="1"/>
    <xf numFmtId="10" fontId="63" fillId="0" borderId="4" xfId="19" applyNumberFormat="1" applyFont="1" applyBorder="1"/>
    <xf numFmtId="167" fontId="63" fillId="0" borderId="5" xfId="19" applyNumberFormat="1" applyFont="1" applyFill="1" applyBorder="1"/>
    <xf numFmtId="167" fontId="63" fillId="0" borderId="2" xfId="19" applyNumberFormat="1" applyFont="1" applyBorder="1"/>
    <xf numFmtId="167" fontId="63" fillId="0" borderId="4" xfId="19" applyNumberFormat="1" applyFont="1" applyBorder="1"/>
    <xf numFmtId="3" fontId="63" fillId="6" borderId="1" xfId="19" applyNumberFormat="1" applyFont="1" applyFill="1" applyBorder="1"/>
    <xf numFmtId="3" fontId="63" fillId="0" borderId="6" xfId="1" applyNumberFormat="1" applyFont="1" applyBorder="1"/>
    <xf numFmtId="3" fontId="63" fillId="0" borderId="4" xfId="1" applyNumberFormat="1" applyFont="1" applyBorder="1"/>
    <xf numFmtId="0" fontId="63" fillId="3" borderId="1" xfId="10" applyFont="1" applyFill="1" applyBorder="1"/>
    <xf numFmtId="14" fontId="63" fillId="3" borderId="1" xfId="10" applyNumberFormat="1" applyFont="1" applyFill="1" applyBorder="1" applyAlignment="1">
      <alignment horizontal="left"/>
    </xf>
    <xf numFmtId="0" fontId="63" fillId="0" borderId="1" xfId="10" applyFont="1" applyBorder="1"/>
    <xf numFmtId="0" fontId="59" fillId="3" borderId="1" xfId="9" applyFont="1" applyFill="1" applyBorder="1"/>
    <xf numFmtId="0" fontId="43" fillId="2" borderId="10" xfId="0" applyFont="1" applyFill="1" applyBorder="1" applyAlignment="1">
      <alignment vertical="center"/>
    </xf>
    <xf numFmtId="3" fontId="63" fillId="3" borderId="11" xfId="1" applyNumberFormat="1" applyFont="1" applyFill="1" applyBorder="1"/>
    <xf numFmtId="3" fontId="63" fillId="3" borderId="6" xfId="0" applyNumberFormat="1" applyFont="1" applyFill="1" applyBorder="1"/>
    <xf numFmtId="0" fontId="59" fillId="0" borderId="1" xfId="0" applyFont="1" applyBorder="1"/>
    <xf numFmtId="165" fontId="59" fillId="0" borderId="1" xfId="0" applyNumberFormat="1" applyFont="1" applyBorder="1"/>
    <xf numFmtId="3" fontId="59" fillId="0" borderId="1" xfId="16" applyNumberFormat="1" applyFont="1" applyFill="1" applyBorder="1" applyAlignment="1">
      <alignment vertical="center"/>
    </xf>
    <xf numFmtId="168" fontId="59" fillId="0" borderId="6" xfId="16" applyNumberFormat="1" applyFont="1" applyFill="1" applyBorder="1" applyAlignment="1">
      <alignment vertical="center"/>
    </xf>
    <xf numFmtId="3" fontId="59" fillId="0" borderId="2" xfId="16" applyNumberFormat="1" applyFont="1" applyFill="1" applyBorder="1" applyAlignment="1">
      <alignment vertical="center"/>
    </xf>
    <xf numFmtId="165" fontId="60" fillId="41" borderId="10" xfId="0" applyNumberFormat="1" applyFont="1" applyFill="1" applyBorder="1" applyAlignment="1">
      <alignment vertical="center"/>
    </xf>
    <xf numFmtId="3" fontId="60" fillId="42" borderId="1" xfId="0" applyNumberFormat="1" applyFont="1" applyFill="1" applyBorder="1" applyAlignment="1">
      <alignment vertical="center"/>
    </xf>
    <xf numFmtId="168" fontId="60" fillId="42" borderId="1" xfId="0" applyNumberFormat="1" applyFont="1" applyFill="1" applyBorder="1" applyAlignment="1">
      <alignment vertical="center"/>
    </xf>
    <xf numFmtId="164" fontId="60" fillId="49" borderId="10" xfId="16" applyNumberFormat="1" applyFont="1" applyFill="1" applyBorder="1" applyAlignment="1">
      <alignment vertical="center"/>
    </xf>
    <xf numFmtId="164" fontId="60" fillId="49" borderId="1" xfId="16" applyNumberFormat="1" applyFont="1" applyFill="1" applyBorder="1" applyAlignment="1">
      <alignment vertical="center"/>
    </xf>
    <xf numFmtId="164" fontId="60" fillId="49" borderId="6" xfId="16" applyNumberFormat="1" applyFont="1" applyFill="1" applyBorder="1" applyAlignment="1">
      <alignment vertical="center"/>
    </xf>
    <xf numFmtId="164" fontId="60" fillId="42" borderId="7" xfId="0" applyNumberFormat="1" applyFont="1" applyFill="1" applyBorder="1" applyAlignment="1">
      <alignment vertical="center"/>
    </xf>
    <xf numFmtId="164" fontId="60" fillId="42" borderId="10" xfId="0" applyNumberFormat="1" applyFont="1" applyFill="1" applyBorder="1" applyAlignment="1">
      <alignment vertical="center"/>
    </xf>
    <xf numFmtId="3" fontId="60" fillId="3" borderId="0" xfId="0" applyNumberFormat="1" applyFont="1" applyFill="1"/>
    <xf numFmtId="3" fontId="60" fillId="3" borderId="0" xfId="0" applyNumberFormat="1" applyFont="1" applyFill="1" applyAlignment="1">
      <alignment vertical="center"/>
    </xf>
    <xf numFmtId="0" fontId="60" fillId="41" borderId="11" xfId="0" applyFont="1" applyFill="1" applyBorder="1" applyAlignment="1">
      <alignment vertical="center"/>
    </xf>
    <xf numFmtId="165" fontId="60" fillId="41" borderId="1" xfId="0" applyNumberFormat="1" applyFont="1" applyFill="1" applyBorder="1" applyAlignment="1">
      <alignment vertical="center"/>
    </xf>
    <xf numFmtId="0" fontId="60" fillId="3" borderId="13" xfId="0" applyFont="1" applyFill="1" applyBorder="1"/>
    <xf numFmtId="0" fontId="60" fillId="3" borderId="26" xfId="0" applyFont="1" applyFill="1" applyBorder="1"/>
    <xf numFmtId="0" fontId="60" fillId="3" borderId="0" xfId="0" applyFont="1" applyFill="1"/>
    <xf numFmtId="0" fontId="60" fillId="0" borderId="0" xfId="0" applyFont="1"/>
    <xf numFmtId="164" fontId="59" fillId="50" borderId="1" xfId="16" applyNumberFormat="1" applyFont="1" applyFill="1" applyBorder="1" applyAlignment="1">
      <alignment vertical="center"/>
    </xf>
    <xf numFmtId="3" fontId="59" fillId="0" borderId="10" xfId="16" applyNumberFormat="1" applyFont="1" applyFill="1" applyBorder="1" applyAlignment="1">
      <alignment vertical="center"/>
    </xf>
    <xf numFmtId="3" fontId="59" fillId="0" borderId="4" xfId="16" applyNumberFormat="1" applyFont="1" applyFill="1" applyBorder="1" applyAlignment="1">
      <alignment vertical="center"/>
    </xf>
    <xf numFmtId="0" fontId="2" fillId="2" borderId="13" xfId="0" applyFont="1" applyFill="1" applyBorder="1" applyAlignment="1">
      <alignment horizontal="left" vertical="center"/>
    </xf>
    <xf numFmtId="165" fontId="59" fillId="0" borderId="1" xfId="0" applyNumberFormat="1" applyFont="1" applyBorder="1" applyAlignment="1">
      <alignment horizontal="right" vertical="center"/>
    </xf>
    <xf numFmtId="3" fontId="59" fillId="0" borderId="1" xfId="16" applyNumberFormat="1" applyFont="1" applyFill="1" applyBorder="1" applyAlignment="1">
      <alignment horizontal="right" vertical="center"/>
    </xf>
    <xf numFmtId="168" fontId="59" fillId="0" borderId="6" xfId="16" applyNumberFormat="1" applyFont="1" applyFill="1" applyBorder="1" applyAlignment="1">
      <alignment horizontal="right" vertical="center"/>
    </xf>
    <xf numFmtId="164" fontId="59" fillId="50" borderId="1" xfId="16" applyNumberFormat="1" applyFont="1" applyFill="1" applyBorder="1" applyAlignment="1">
      <alignment horizontal="right" vertical="center"/>
    </xf>
    <xf numFmtId="3" fontId="59" fillId="0" borderId="10" xfId="16" applyNumberFormat="1" applyFont="1" applyFill="1" applyBorder="1" applyAlignment="1">
      <alignment horizontal="right" vertical="center"/>
    </xf>
    <xf numFmtId="0" fontId="60" fillId="41" borderId="6" xfId="0" applyFont="1" applyFill="1" applyBorder="1" applyAlignment="1">
      <alignment horizontal="left" vertical="center"/>
    </xf>
    <xf numFmtId="165" fontId="60" fillId="41" borderId="10" xfId="0" applyNumberFormat="1" applyFont="1" applyFill="1" applyBorder="1" applyAlignment="1">
      <alignment horizontal="right" vertical="center"/>
    </xf>
    <xf numFmtId="3" fontId="60" fillId="42" borderId="1" xfId="0" applyNumberFormat="1" applyFont="1" applyFill="1" applyBorder="1" applyAlignment="1">
      <alignment horizontal="right" vertical="center"/>
    </xf>
    <xf numFmtId="168" fontId="60" fillId="42" borderId="1" xfId="0" applyNumberFormat="1" applyFont="1" applyFill="1" applyBorder="1" applyAlignment="1">
      <alignment horizontal="right" vertical="center"/>
    </xf>
    <xf numFmtId="164" fontId="60" fillId="49" borderId="10" xfId="16" applyNumberFormat="1" applyFont="1" applyFill="1" applyBorder="1" applyAlignment="1">
      <alignment horizontal="right" vertical="center"/>
    </xf>
    <xf numFmtId="164" fontId="60" fillId="49" borderId="1" xfId="16" applyNumberFormat="1" applyFont="1" applyFill="1" applyBorder="1" applyAlignment="1">
      <alignment horizontal="right" vertical="center"/>
    </xf>
    <xf numFmtId="164" fontId="60" fillId="49" borderId="6" xfId="16" applyNumberFormat="1" applyFont="1" applyFill="1" applyBorder="1" applyAlignment="1">
      <alignment horizontal="right" vertical="center"/>
    </xf>
    <xf numFmtId="3" fontId="60" fillId="41" borderId="10" xfId="0" applyNumberFormat="1" applyFont="1" applyFill="1" applyBorder="1" applyAlignment="1">
      <alignment horizontal="right" vertical="center"/>
    </xf>
    <xf numFmtId="0" fontId="60" fillId="41" borderId="7" xfId="0" applyFont="1" applyFill="1" applyBorder="1" applyAlignment="1">
      <alignment horizontal="right" vertical="center"/>
    </xf>
    <xf numFmtId="164" fontId="60" fillId="42" borderId="7" xfId="0" applyNumberFormat="1" applyFont="1" applyFill="1" applyBorder="1" applyAlignment="1">
      <alignment horizontal="right" vertical="center"/>
    </xf>
    <xf numFmtId="164" fontId="60" fillId="42" borderId="10" xfId="0" applyNumberFormat="1" applyFont="1" applyFill="1" applyBorder="1" applyAlignment="1">
      <alignment horizontal="right" vertical="center"/>
    </xf>
    <xf numFmtId="3" fontId="60" fillId="3" borderId="0" xfId="0" applyNumberFormat="1" applyFont="1" applyFill="1" applyAlignment="1">
      <alignment horizontal="right" vertical="center"/>
    </xf>
    <xf numFmtId="0" fontId="60" fillId="41" borderId="11" xfId="0" applyFont="1" applyFill="1" applyBorder="1" applyAlignment="1">
      <alignment horizontal="left" vertical="center"/>
    </xf>
    <xf numFmtId="165" fontId="60" fillId="41" borderId="1" xfId="0" applyNumberFormat="1" applyFont="1" applyFill="1" applyBorder="1" applyAlignment="1">
      <alignment horizontal="right" vertical="center"/>
    </xf>
    <xf numFmtId="0" fontId="60" fillId="3" borderId="13" xfId="0" applyFont="1" applyFill="1" applyBorder="1" applyAlignment="1">
      <alignment horizontal="right" vertical="center"/>
    </xf>
    <xf numFmtId="0" fontId="60" fillId="3" borderId="26" xfId="0" applyFont="1" applyFill="1" applyBorder="1" applyAlignment="1">
      <alignment horizontal="right" vertical="center"/>
    </xf>
    <xf numFmtId="0" fontId="60" fillId="3" borderId="0" xfId="0" applyFont="1" applyFill="1" applyAlignment="1">
      <alignment horizontal="right" vertical="center"/>
    </xf>
    <xf numFmtId="0" fontId="60" fillId="0" borderId="0" xfId="0" applyFont="1" applyAlignment="1">
      <alignment horizontal="right" vertical="center"/>
    </xf>
    <xf numFmtId="3" fontId="59" fillId="0" borderId="5" xfId="16" applyNumberFormat="1" applyFont="1" applyFill="1" applyBorder="1" applyAlignment="1">
      <alignment horizontal="right" vertical="center"/>
    </xf>
    <xf numFmtId="0" fontId="43" fillId="2" borderId="26" xfId="0" applyFont="1" applyFill="1" applyBorder="1" applyAlignment="1">
      <alignment horizontal="center"/>
    </xf>
    <xf numFmtId="0" fontId="60" fillId="9" borderId="6" xfId="0" applyFont="1" applyFill="1" applyBorder="1" applyAlignment="1">
      <alignment vertical="center"/>
    </xf>
    <xf numFmtId="0" fontId="60" fillId="9" borderId="10" xfId="0" applyFont="1" applyFill="1" applyBorder="1" applyAlignment="1">
      <alignment vertical="center"/>
    </xf>
    <xf numFmtId="3" fontId="60" fillId="46" borderId="1" xfId="0" applyNumberFormat="1" applyFont="1" applyFill="1" applyBorder="1" applyAlignment="1">
      <alignment vertical="center"/>
    </xf>
    <xf numFmtId="169" fontId="60" fillId="46" borderId="6" xfId="0" applyNumberFormat="1" applyFont="1" applyFill="1" applyBorder="1" applyAlignment="1">
      <alignment vertical="center"/>
    </xf>
    <xf numFmtId="164" fontId="60" fillId="45" borderId="1" xfId="1" applyNumberFormat="1" applyFont="1" applyFill="1" applyBorder="1" applyAlignment="1">
      <alignment vertical="center"/>
    </xf>
    <xf numFmtId="3" fontId="60" fillId="9" borderId="1" xfId="0" applyNumberFormat="1" applyFont="1" applyFill="1" applyBorder="1" applyAlignment="1">
      <alignment vertical="center"/>
    </xf>
    <xf numFmtId="0" fontId="61" fillId="0" borderId="0" xfId="0" applyFont="1"/>
    <xf numFmtId="0" fontId="33" fillId="2" borderId="6" xfId="0" applyFont="1" applyFill="1" applyBorder="1" applyAlignment="1">
      <alignment wrapText="1"/>
    </xf>
    <xf numFmtId="0" fontId="33" fillId="2" borderId="7" xfId="0" applyFont="1" applyFill="1" applyBorder="1" applyAlignment="1">
      <alignment wrapText="1"/>
    </xf>
    <xf numFmtId="0" fontId="33" fillId="2" borderId="7" xfId="0" applyFont="1" applyFill="1" applyBorder="1" applyAlignment="1">
      <alignment horizontal="left" wrapText="1"/>
    </xf>
    <xf numFmtId="0" fontId="33" fillId="2" borderId="10" xfId="0" applyFont="1" applyFill="1" applyBorder="1" applyAlignment="1">
      <alignment horizontal="left" wrapText="1"/>
    </xf>
    <xf numFmtId="0" fontId="43" fillId="2" borderId="1" xfId="0" applyFont="1" applyFill="1" applyBorder="1" applyAlignment="1">
      <alignment horizontal="center" vertical="center"/>
    </xf>
    <xf numFmtId="0" fontId="2" fillId="2" borderId="4" xfId="9" applyFont="1" applyFill="1" applyBorder="1" applyAlignment="1">
      <alignment horizontal="center" vertical="center"/>
    </xf>
    <xf numFmtId="0" fontId="2" fillId="2" borderId="10" xfId="9" applyFont="1" applyFill="1" applyBorder="1"/>
    <xf numFmtId="0" fontId="43" fillId="2" borderId="6" xfId="9" applyFont="1" applyFill="1" applyBorder="1"/>
    <xf numFmtId="0" fontId="43" fillId="2" borderId="7" xfId="9" applyFont="1" applyFill="1" applyBorder="1"/>
    <xf numFmtId="0" fontId="43" fillId="2" borderId="10" xfId="9" applyFont="1" applyFill="1" applyBorder="1"/>
    <xf numFmtId="0" fontId="43" fillId="2" borderId="10" xfId="135" applyFont="1" applyFill="1" applyBorder="1" applyAlignment="1">
      <alignment horizontal="left"/>
    </xf>
    <xf numFmtId="0" fontId="2" fillId="2" borderId="10" xfId="0" applyFont="1" applyFill="1" applyBorder="1" applyAlignment="1">
      <alignment horizontal="left"/>
    </xf>
    <xf numFmtId="0" fontId="2" fillId="2" borderId="10" xfId="0" applyFont="1" applyFill="1" applyBorder="1"/>
    <xf numFmtId="0" fontId="43" fillId="2" borderId="26" xfId="135" applyFont="1" applyFill="1" applyBorder="1"/>
    <xf numFmtId="0" fontId="43" fillId="2" borderId="2" xfId="135" applyFont="1" applyFill="1" applyBorder="1"/>
    <xf numFmtId="0" fontId="43" fillId="2" borderId="7" xfId="135" applyFont="1" applyFill="1" applyBorder="1"/>
    <xf numFmtId="0" fontId="58" fillId="3" borderId="0" xfId="135" applyFont="1" applyFill="1"/>
    <xf numFmtId="0" fontId="60" fillId="42" borderId="6" xfId="0" applyFont="1" applyFill="1" applyBorder="1" applyAlignment="1">
      <alignment vertical="center"/>
    </xf>
    <xf numFmtId="0" fontId="28" fillId="0" borderId="0" xfId="135" applyFont="1"/>
    <xf numFmtId="0" fontId="63" fillId="0" borderId="1" xfId="0" applyFont="1" applyBorder="1" applyAlignment="1">
      <alignment horizontal="left" vertical="center"/>
    </xf>
    <xf numFmtId="165" fontId="63" fillId="0" borderId="1" xfId="0" applyNumberFormat="1" applyFont="1" applyBorder="1" applyAlignment="1">
      <alignment horizontal="right" vertical="center"/>
    </xf>
    <xf numFmtId="3" fontId="63" fillId="0" borderId="1" xfId="0" applyNumberFormat="1" applyFont="1" applyBorder="1" applyAlignment="1">
      <alignment horizontal="right" vertical="center"/>
    </xf>
    <xf numFmtId="168" fontId="63" fillId="0" borderId="1" xfId="0" applyNumberFormat="1" applyFont="1" applyBorder="1" applyAlignment="1">
      <alignment horizontal="right" vertical="center"/>
    </xf>
    <xf numFmtId="3" fontId="63" fillId="0" borderId="1" xfId="0" applyNumberFormat="1" applyFont="1" applyBorder="1" applyAlignment="1">
      <alignment horizontal="center" vertical="center"/>
    </xf>
    <xf numFmtId="0" fontId="60" fillId="41" borderId="6" xfId="0" applyFont="1" applyFill="1" applyBorder="1" applyAlignment="1">
      <alignment horizontal="justify" vertical="center"/>
    </xf>
    <xf numFmtId="170" fontId="60" fillId="41" borderId="10" xfId="0" applyNumberFormat="1" applyFont="1" applyFill="1" applyBorder="1" applyAlignment="1">
      <alignment horizontal="justify" vertical="center"/>
    </xf>
    <xf numFmtId="3" fontId="60" fillId="41" borderId="1" xfId="0" applyNumberFormat="1" applyFont="1" applyFill="1" applyBorder="1" applyAlignment="1">
      <alignment horizontal="right" vertical="center"/>
    </xf>
    <xf numFmtId="168" fontId="60" fillId="41" borderId="1" xfId="0" applyNumberFormat="1" applyFont="1" applyFill="1" applyBorder="1" applyAlignment="1">
      <alignment horizontal="right" vertical="center"/>
    </xf>
    <xf numFmtId="3" fontId="60" fillId="41" borderId="1" xfId="0" applyNumberFormat="1" applyFont="1" applyFill="1" applyBorder="1" applyAlignment="1">
      <alignment horizontal="center" vertical="center"/>
    </xf>
    <xf numFmtId="170" fontId="60" fillId="41" borderId="7" xfId="0" applyNumberFormat="1" applyFont="1" applyFill="1" applyBorder="1" applyAlignment="1">
      <alignment horizontal="justify" vertical="center"/>
    </xf>
    <xf numFmtId="3" fontId="60" fillId="41" borderId="7" xfId="0" applyNumberFormat="1" applyFont="1" applyFill="1" applyBorder="1" applyAlignment="1">
      <alignment horizontal="right" vertical="center"/>
    </xf>
    <xf numFmtId="168" fontId="60" fillId="41" borderId="10" xfId="0" applyNumberFormat="1" applyFont="1" applyFill="1" applyBorder="1" applyAlignment="1">
      <alignment horizontal="right" vertical="center"/>
    </xf>
    <xf numFmtId="3" fontId="60" fillId="0" borderId="0" xfId="0" applyNumberFormat="1" applyFont="1"/>
    <xf numFmtId="0" fontId="60" fillId="41" borderId="1" xfId="0" applyFont="1" applyFill="1" applyBorder="1" applyAlignment="1">
      <alignment horizontal="justify" vertical="center"/>
    </xf>
    <xf numFmtId="170" fontId="60" fillId="41" borderId="1" xfId="0" applyNumberFormat="1" applyFont="1" applyFill="1" applyBorder="1" applyAlignment="1">
      <alignment horizontal="right" vertical="center"/>
    </xf>
    <xf numFmtId="0" fontId="60" fillId="0" borderId="0" xfId="0" applyFont="1" applyAlignment="1">
      <alignment horizontal="center"/>
    </xf>
    <xf numFmtId="3" fontId="59" fillId="6" borderId="10" xfId="1" applyNumberFormat="1" applyFont="1" applyFill="1" applyBorder="1" applyAlignment="1">
      <alignment vertical="center"/>
    </xf>
    <xf numFmtId="170" fontId="59" fillId="0" borderId="6" xfId="0" applyNumberFormat="1" applyFont="1" applyBorder="1" applyAlignment="1">
      <alignment horizontal="right" vertical="center"/>
    </xf>
    <xf numFmtId="3" fontId="59" fillId="0" borderId="1" xfId="0" applyNumberFormat="1" applyFont="1" applyBorder="1" applyAlignment="1">
      <alignment horizontal="right" vertical="center"/>
    </xf>
    <xf numFmtId="0" fontId="63" fillId="0" borderId="1" xfId="0" applyFont="1" applyBorder="1" applyAlignment="1">
      <alignment horizontal="justify" vertical="center"/>
    </xf>
    <xf numFmtId="170" fontId="63" fillId="0" borderId="1" xfId="0" applyNumberFormat="1" applyFont="1" applyBorder="1" applyAlignment="1">
      <alignment horizontal="right" vertical="center"/>
    </xf>
    <xf numFmtId="169" fontId="63" fillId="0" borderId="1" xfId="0" applyNumberFormat="1" applyFont="1" applyBorder="1" applyAlignment="1">
      <alignment horizontal="right" vertical="center"/>
    </xf>
    <xf numFmtId="0" fontId="60" fillId="41" borderId="1" xfId="0" applyFont="1" applyFill="1" applyBorder="1" applyAlignment="1">
      <alignment horizontal="left" vertical="center"/>
    </xf>
    <xf numFmtId="0" fontId="61" fillId="0" borderId="0" xfId="0" applyFont="1" applyAlignment="1">
      <alignment horizontal="center"/>
    </xf>
    <xf numFmtId="3" fontId="59" fillId="0" borderId="3" xfId="0" applyNumberFormat="1" applyFont="1" applyBorder="1" applyAlignment="1">
      <alignment vertical="center"/>
    </xf>
    <xf numFmtId="3" fontId="59" fillId="0" borderId="2" xfId="1" applyNumberFormat="1" applyFont="1" applyFill="1" applyBorder="1" applyAlignment="1">
      <alignment vertical="center"/>
    </xf>
    <xf numFmtId="168" fontId="59" fillId="0" borderId="1" xfId="1" applyNumberFormat="1" applyFont="1" applyFill="1" applyBorder="1" applyAlignment="1">
      <alignment horizontal="right" vertical="center"/>
    </xf>
    <xf numFmtId="169" fontId="59" fillId="0" borderId="10" xfId="1" applyNumberFormat="1" applyFont="1" applyBorder="1" applyAlignment="1">
      <alignment horizontal="right" vertical="center"/>
    </xf>
    <xf numFmtId="164" fontId="59" fillId="6" borderId="2" xfId="1" applyNumberFormat="1" applyFont="1" applyFill="1" applyBorder="1" applyAlignment="1">
      <alignment vertical="center"/>
    </xf>
    <xf numFmtId="169" fontId="60" fillId="42" borderId="6" xfId="0" applyNumberFormat="1" applyFont="1" applyFill="1" applyBorder="1" applyAlignment="1">
      <alignment vertical="center"/>
    </xf>
    <xf numFmtId="164" fontId="60" fillId="44" borderId="6" xfId="1" applyNumberFormat="1" applyFont="1" applyFill="1" applyBorder="1" applyAlignment="1">
      <alignment vertical="center"/>
    </xf>
    <xf numFmtId="166" fontId="60" fillId="41" borderId="5" xfId="0" applyNumberFormat="1" applyFont="1" applyFill="1" applyBorder="1" applyAlignment="1">
      <alignment vertical="center"/>
    </xf>
    <xf numFmtId="0" fontId="59" fillId="0" borderId="1" xfId="0" applyFont="1" applyBorder="1" applyAlignment="1">
      <alignment horizontal="justify" vertical="center" wrapText="1"/>
    </xf>
    <xf numFmtId="0" fontId="62" fillId="3" borderId="0" xfId="0" applyFont="1" applyFill="1"/>
    <xf numFmtId="3" fontId="61" fillId="3" borderId="0" xfId="0" applyNumberFormat="1" applyFont="1" applyFill="1"/>
    <xf numFmtId="169" fontId="60" fillId="42" borderId="1" xfId="0" applyNumberFormat="1" applyFont="1" applyFill="1" applyBorder="1" applyAlignment="1">
      <alignment vertical="center"/>
    </xf>
    <xf numFmtId="165" fontId="59" fillId="0" borderId="7" xfId="1" applyNumberFormat="1" applyFont="1" applyFill="1" applyBorder="1" applyAlignment="1">
      <alignment vertical="center"/>
    </xf>
    <xf numFmtId="169" fontId="60" fillId="41" borderId="5" xfId="0" applyNumberFormat="1" applyFont="1" applyFill="1" applyBorder="1" applyAlignment="1">
      <alignment vertical="center"/>
    </xf>
    <xf numFmtId="169" fontId="59" fillId="0" borderId="1" xfId="1" applyNumberFormat="1" applyFont="1" applyFill="1" applyBorder="1" applyAlignment="1">
      <alignment horizontal="right" vertical="center"/>
    </xf>
    <xf numFmtId="164" fontId="60" fillId="0" borderId="0" xfId="0" applyNumberFormat="1" applyFont="1" applyAlignment="1">
      <alignment vertical="center"/>
    </xf>
    <xf numFmtId="3" fontId="59" fillId="0" borderId="7" xfId="1" applyNumberFormat="1" applyFont="1" applyFill="1" applyBorder="1" applyAlignment="1">
      <alignment horizontal="right" vertical="center"/>
    </xf>
    <xf numFmtId="0" fontId="60" fillId="41" borderId="26" xfId="0" applyFont="1" applyFill="1" applyBorder="1" applyAlignment="1">
      <alignment vertical="center"/>
    </xf>
    <xf numFmtId="170" fontId="60" fillId="42" borderId="1" xfId="0" applyNumberFormat="1" applyFont="1" applyFill="1" applyBorder="1" applyAlignment="1">
      <alignment vertical="center"/>
    </xf>
    <xf numFmtId="3" fontId="59" fillId="0" borderId="10" xfId="1" applyNumberFormat="1" applyFont="1" applyBorder="1" applyAlignment="1">
      <alignment vertical="center"/>
    </xf>
    <xf numFmtId="3" fontId="60" fillId="42" borderId="10" xfId="0" applyNumberFormat="1" applyFont="1" applyFill="1" applyBorder="1" applyAlignment="1">
      <alignment vertical="center"/>
    </xf>
    <xf numFmtId="0" fontId="60" fillId="42" borderId="11" xfId="0" applyFont="1" applyFill="1" applyBorder="1" applyAlignment="1">
      <alignment vertical="center"/>
    </xf>
    <xf numFmtId="164" fontId="60" fillId="44" borderId="5" xfId="1" applyNumberFormat="1" applyFont="1" applyFill="1" applyBorder="1" applyAlignment="1">
      <alignment vertical="center"/>
    </xf>
    <xf numFmtId="164" fontId="60" fillId="44" borderId="11" xfId="1" applyNumberFormat="1" applyFont="1" applyFill="1" applyBorder="1" applyAlignment="1">
      <alignment vertical="center"/>
    </xf>
    <xf numFmtId="0" fontId="60" fillId="41" borderId="3" xfId="0" applyFont="1" applyFill="1" applyBorder="1" applyAlignment="1">
      <alignment vertical="center"/>
    </xf>
    <xf numFmtId="3" fontId="60" fillId="42" borderId="12" xfId="0" applyNumberFormat="1" applyFont="1" applyFill="1" applyBorder="1" applyAlignment="1">
      <alignment vertical="center"/>
    </xf>
    <xf numFmtId="169" fontId="60" fillId="42" borderId="5" xfId="0" applyNumberFormat="1" applyFont="1" applyFill="1" applyBorder="1" applyAlignment="1">
      <alignment vertical="center"/>
    </xf>
    <xf numFmtId="169" fontId="59" fillId="0" borderId="5" xfId="1" applyNumberFormat="1" applyFont="1" applyBorder="1" applyAlignment="1">
      <alignment horizontal="right" vertical="center"/>
    </xf>
    <xf numFmtId="169" fontId="60" fillId="42" borderId="11" xfId="0" applyNumberFormat="1" applyFont="1" applyFill="1" applyBorder="1" applyAlignment="1">
      <alignment vertical="center"/>
    </xf>
    <xf numFmtId="0" fontId="63" fillId="0" borderId="1" xfId="0" applyFont="1" applyBorder="1" applyAlignment="1">
      <alignment vertical="center"/>
    </xf>
    <xf numFmtId="0" fontId="63" fillId="0" borderId="1" xfId="0" applyFont="1" applyBorder="1" applyAlignment="1">
      <alignment horizontal="left" vertical="center" wrapText="1"/>
    </xf>
    <xf numFmtId="0" fontId="63" fillId="0" borderId="1" xfId="0" applyFont="1" applyBorder="1" applyAlignment="1">
      <alignment vertical="center" wrapText="1"/>
    </xf>
    <xf numFmtId="0" fontId="63" fillId="3" borderId="0" xfId="0" applyFont="1" applyFill="1"/>
    <xf numFmtId="0" fontId="63" fillId="3" borderId="0" xfId="0" applyFont="1" applyFill="1" applyAlignment="1">
      <alignment wrapText="1"/>
    </xf>
    <xf numFmtId="3" fontId="43" fillId="2" borderId="6" xfId="0" applyNumberFormat="1" applyFont="1" applyFill="1" applyBorder="1" applyAlignment="1">
      <alignment horizontal="center"/>
    </xf>
    <xf numFmtId="172" fontId="59" fillId="0" borderId="10" xfId="1" applyNumberFormat="1" applyFont="1" applyFill="1" applyBorder="1" applyAlignment="1">
      <alignment vertical="center"/>
    </xf>
    <xf numFmtId="0" fontId="61" fillId="0" borderId="0" xfId="9" applyFont="1"/>
    <xf numFmtId="0" fontId="61" fillId="3" borderId="0" xfId="9" applyFont="1" applyFill="1"/>
    <xf numFmtId="164" fontId="33" fillId="43" borderId="6" xfId="1" applyNumberFormat="1" applyFont="1" applyFill="1" applyBorder="1" applyAlignment="1">
      <alignment vertical="center"/>
    </xf>
    <xf numFmtId="164" fontId="33" fillId="43" borderId="11" xfId="1" applyNumberFormat="1" applyFont="1" applyFill="1" applyBorder="1" applyAlignment="1">
      <alignment vertical="center"/>
    </xf>
    <xf numFmtId="3" fontId="59" fillId="0" borderId="5" xfId="0" applyNumberFormat="1" applyFont="1" applyBorder="1" applyAlignment="1">
      <alignment horizontal="right" vertical="center"/>
    </xf>
    <xf numFmtId="172" fontId="59" fillId="0" borderId="10" xfId="1" applyNumberFormat="1" applyFont="1" applyFill="1" applyBorder="1" applyAlignment="1">
      <alignment horizontal="right" vertical="center"/>
    </xf>
    <xf numFmtId="3" fontId="60" fillId="41" borderId="4" xfId="0" applyNumberFormat="1" applyFont="1" applyFill="1" applyBorder="1" applyAlignment="1">
      <alignment horizontal="right" vertical="center"/>
    </xf>
    <xf numFmtId="3" fontId="60" fillId="41" borderId="2" xfId="0" applyNumberFormat="1" applyFont="1" applyFill="1" applyBorder="1" applyAlignment="1">
      <alignment horizontal="right" vertical="center"/>
    </xf>
    <xf numFmtId="3" fontId="48" fillId="3" borderId="0" xfId="0" applyNumberFormat="1" applyFont="1" applyFill="1" applyAlignment="1">
      <alignment horizontal="right" vertical="center"/>
    </xf>
    <xf numFmtId="3" fontId="45" fillId="3" borderId="0" xfId="0" applyNumberFormat="1" applyFont="1" applyFill="1" applyAlignment="1">
      <alignment horizontal="right" vertical="center"/>
    </xf>
    <xf numFmtId="0" fontId="2" fillId="2" borderId="7" xfId="0" applyFont="1" applyFill="1" applyBorder="1" applyAlignment="1">
      <alignment vertical="center" wrapText="1"/>
    </xf>
    <xf numFmtId="169" fontId="60" fillId="41" borderId="1" xfId="0" applyNumberFormat="1" applyFont="1" applyFill="1" applyBorder="1" applyAlignment="1">
      <alignment horizontal="right" vertical="center"/>
    </xf>
    <xf numFmtId="0" fontId="59" fillId="0" borderId="1" xfId="0" applyFont="1" applyBorder="1" applyAlignment="1">
      <alignment vertical="center"/>
    </xf>
    <xf numFmtId="3" fontId="60" fillId="0" borderId="1" xfId="0" applyNumberFormat="1" applyFont="1" applyBorder="1" applyAlignment="1">
      <alignment horizontal="right" vertical="center" wrapText="1"/>
    </xf>
    <xf numFmtId="3" fontId="64" fillId="0" borderId="1" xfId="0" applyNumberFormat="1" applyFont="1" applyBorder="1" applyAlignment="1">
      <alignment horizontal="right" vertical="center" wrapText="1"/>
    </xf>
    <xf numFmtId="164" fontId="68" fillId="6" borderId="10" xfId="1" applyNumberFormat="1" applyFont="1" applyFill="1" applyBorder="1" applyAlignment="1">
      <alignment vertical="center"/>
    </xf>
    <xf numFmtId="167" fontId="64" fillId="0" borderId="1" xfId="19" applyNumberFormat="1" applyFont="1" applyBorder="1" applyAlignment="1">
      <alignment horizontal="right" vertical="center" wrapText="1"/>
    </xf>
    <xf numFmtId="3" fontId="59" fillId="0" borderId="5" xfId="0" applyNumberFormat="1" applyFont="1" applyBorder="1" applyAlignment="1">
      <alignment horizontal="right" vertical="center" wrapText="1"/>
    </xf>
    <xf numFmtId="10" fontId="64" fillId="51" borderId="4" xfId="19" applyNumberFormat="1" applyFont="1" applyFill="1" applyBorder="1"/>
    <xf numFmtId="3" fontId="64" fillId="51" borderId="1" xfId="0" applyNumberFormat="1" applyFont="1" applyFill="1" applyBorder="1"/>
    <xf numFmtId="10" fontId="63" fillId="0" borderId="4" xfId="19" applyNumberFormat="1" applyFont="1" applyFill="1" applyBorder="1"/>
    <xf numFmtId="3" fontId="56" fillId="51" borderId="1" xfId="1" applyNumberFormat="1" applyFont="1" applyFill="1" applyBorder="1"/>
    <xf numFmtId="3" fontId="64" fillId="51" borderId="26" xfId="0" applyNumberFormat="1" applyFont="1" applyFill="1" applyBorder="1"/>
    <xf numFmtId="3" fontId="64" fillId="51" borderId="4" xfId="0" applyNumberFormat="1" applyFont="1" applyFill="1" applyBorder="1"/>
    <xf numFmtId="3" fontId="64" fillId="51" borderId="1" xfId="1" applyNumberFormat="1" applyFont="1" applyFill="1" applyBorder="1"/>
    <xf numFmtId="172" fontId="60" fillId="41" borderId="10" xfId="1" applyNumberFormat="1" applyFont="1" applyFill="1" applyBorder="1" applyAlignment="1">
      <alignment vertical="center"/>
    </xf>
    <xf numFmtId="172" fontId="60" fillId="41" borderId="1" xfId="1" applyNumberFormat="1" applyFont="1" applyFill="1" applyBorder="1" applyAlignment="1">
      <alignment vertical="center"/>
    </xf>
    <xf numFmtId="164" fontId="59" fillId="44" borderId="6" xfId="1" applyNumberFormat="1" applyFont="1" applyFill="1" applyBorder="1" applyAlignment="1">
      <alignment vertical="center"/>
    </xf>
    <xf numFmtId="172" fontId="59" fillId="0" borderId="2" xfId="1" applyNumberFormat="1" applyFont="1" applyFill="1" applyBorder="1" applyAlignment="1">
      <alignment vertical="center"/>
    </xf>
    <xf numFmtId="172" fontId="59" fillId="0" borderId="7" xfId="1" applyNumberFormat="1" applyFont="1" applyFill="1" applyBorder="1" applyAlignment="1">
      <alignment vertical="center"/>
    </xf>
    <xf numFmtId="169" fontId="60" fillId="41" borderId="11" xfId="0" applyNumberFormat="1" applyFont="1" applyFill="1" applyBorder="1" applyAlignment="1">
      <alignment vertical="center"/>
    </xf>
    <xf numFmtId="164" fontId="59" fillId="44" borderId="5" xfId="1" applyNumberFormat="1" applyFont="1" applyFill="1" applyBorder="1" applyAlignment="1">
      <alignment vertical="center"/>
    </xf>
    <xf numFmtId="164" fontId="59" fillId="44" borderId="11" xfId="1" applyNumberFormat="1" applyFont="1" applyFill="1" applyBorder="1" applyAlignment="1">
      <alignment vertical="center"/>
    </xf>
    <xf numFmtId="172" fontId="59" fillId="0" borderId="1" xfId="1" applyNumberFormat="1" applyFont="1" applyFill="1" applyBorder="1" applyAlignment="1">
      <alignment vertical="center"/>
    </xf>
    <xf numFmtId="165" fontId="59" fillId="0" borderId="10" xfId="1" applyNumberFormat="1" applyFont="1" applyFill="1" applyBorder="1" applyAlignment="1">
      <alignment horizontal="right" vertical="center"/>
    </xf>
    <xf numFmtId="169" fontId="60" fillId="41" borderId="6" xfId="0" applyNumberFormat="1" applyFont="1" applyFill="1" applyBorder="1" applyAlignment="1">
      <alignment vertical="center"/>
    </xf>
    <xf numFmtId="3" fontId="47" fillId="6" borderId="2" xfId="1" applyNumberFormat="1" applyFont="1" applyFill="1" applyBorder="1" applyAlignment="1">
      <alignment vertical="center"/>
    </xf>
    <xf numFmtId="3" fontId="59" fillId="6" borderId="1" xfId="1" applyNumberFormat="1" applyFont="1" applyFill="1" applyBorder="1" applyAlignment="1">
      <alignment vertical="center"/>
    </xf>
    <xf numFmtId="0" fontId="63" fillId="52" borderId="28" xfId="0" applyFont="1" applyFill="1" applyBorder="1" applyAlignment="1">
      <alignment vertical="top"/>
    </xf>
    <xf numFmtId="0" fontId="63" fillId="52" borderId="0" xfId="0" applyFont="1" applyFill="1" applyAlignment="1">
      <alignment vertical="top"/>
    </xf>
    <xf numFmtId="0" fontId="63" fillId="52" borderId="11" xfId="0" applyFont="1" applyFill="1" applyBorder="1" applyAlignment="1">
      <alignment vertical="top"/>
    </xf>
    <xf numFmtId="0" fontId="63" fillId="52" borderId="12" xfId="0" applyFont="1" applyFill="1" applyBorder="1" applyAlignment="1">
      <alignment vertical="top"/>
    </xf>
    <xf numFmtId="0" fontId="63" fillId="53" borderId="28" xfId="0" applyFont="1" applyFill="1" applyBorder="1" applyAlignment="1">
      <alignment vertical="top"/>
    </xf>
    <xf numFmtId="0" fontId="63" fillId="53" borderId="0" xfId="0" applyFont="1" applyFill="1" applyAlignment="1">
      <alignment vertical="top"/>
    </xf>
    <xf numFmtId="0" fontId="63" fillId="51" borderId="28" xfId="0" applyFont="1" applyFill="1" applyBorder="1" applyAlignment="1">
      <alignment vertical="top"/>
    </xf>
    <xf numFmtId="0" fontId="63" fillId="51" borderId="0" xfId="0" applyFont="1" applyFill="1" applyAlignment="1">
      <alignment vertical="top"/>
    </xf>
    <xf numFmtId="3" fontId="63" fillId="0" borderId="11" xfId="1" applyNumberFormat="1" applyFont="1" applyFill="1" applyBorder="1"/>
    <xf numFmtId="173" fontId="0" fillId="0" borderId="0" xfId="0" applyNumberFormat="1"/>
    <xf numFmtId="172" fontId="59" fillId="0" borderId="2" xfId="1" applyNumberFormat="1" applyFont="1" applyFill="1" applyBorder="1" applyAlignment="1">
      <alignment horizontal="right" vertical="center"/>
    </xf>
    <xf numFmtId="172" fontId="60" fillId="41" borderId="1" xfId="1" applyNumberFormat="1" applyFont="1" applyFill="1" applyBorder="1" applyAlignment="1">
      <alignment horizontal="right" vertical="center"/>
    </xf>
    <xf numFmtId="172" fontId="60" fillId="41" borderId="2" xfId="1" applyNumberFormat="1" applyFont="1" applyFill="1" applyBorder="1" applyAlignment="1">
      <alignment horizontal="right" vertical="center"/>
    </xf>
    <xf numFmtId="0" fontId="60" fillId="0" borderId="6" xfId="0" applyFont="1" applyBorder="1"/>
    <xf numFmtId="0" fontId="60" fillId="0" borderId="1" xfId="0" applyFont="1" applyBorder="1"/>
    <xf numFmtId="9" fontId="60" fillId="0" borderId="1" xfId="19" applyFont="1" applyFill="1" applyBorder="1"/>
    <xf numFmtId="1" fontId="0" fillId="0" borderId="0" xfId="19" applyNumberFormat="1" applyFont="1"/>
    <xf numFmtId="0" fontId="64" fillId="53" borderId="0" xfId="0" applyFont="1" applyFill="1" applyAlignment="1">
      <alignment vertical="top"/>
    </xf>
    <xf numFmtId="0" fontId="64" fillId="51" borderId="0" xfId="0" applyFont="1" applyFill="1" applyAlignment="1">
      <alignment vertical="top"/>
    </xf>
    <xf numFmtId="0" fontId="64" fillId="52" borderId="0" xfId="0" applyFont="1" applyFill="1" applyAlignment="1">
      <alignment vertical="top"/>
    </xf>
    <xf numFmtId="0" fontId="64" fillId="52" borderId="12" xfId="0" applyFont="1" applyFill="1" applyBorder="1" applyAlignment="1">
      <alignment vertical="top"/>
    </xf>
    <xf numFmtId="0" fontId="63" fillId="3" borderId="1" xfId="0" applyFont="1" applyFill="1" applyBorder="1"/>
    <xf numFmtId="3" fontId="63" fillId="3" borderId="1" xfId="0" applyNumberFormat="1" applyFont="1" applyFill="1" applyBorder="1"/>
    <xf numFmtId="0" fontId="63" fillId="54" borderId="1" xfId="0" applyFont="1" applyFill="1" applyBorder="1"/>
    <xf numFmtId="172" fontId="60" fillId="41" borderId="10" xfId="1" applyNumberFormat="1" applyFont="1" applyFill="1" applyBorder="1" applyAlignment="1">
      <alignment horizontal="right" vertical="center"/>
    </xf>
    <xf numFmtId="9" fontId="60" fillId="0" borderId="1" xfId="19" applyFont="1" applyBorder="1"/>
    <xf numFmtId="0" fontId="2" fillId="4" borderId="6" xfId="10" applyFont="1" applyFill="1" applyBorder="1" applyAlignment="1">
      <alignment horizontal="left"/>
    </xf>
    <xf numFmtId="0" fontId="2" fillId="4" borderId="10" xfId="10" applyFont="1" applyFill="1" applyBorder="1" applyAlignment="1">
      <alignment horizontal="left"/>
    </xf>
    <xf numFmtId="3" fontId="43" fillId="2" borderId="6" xfId="0" applyNumberFormat="1" applyFont="1" applyFill="1" applyBorder="1" applyAlignment="1">
      <alignment horizontal="center"/>
    </xf>
    <xf numFmtId="3" fontId="43" fillId="2" borderId="7" xfId="0" applyNumberFormat="1" applyFont="1" applyFill="1" applyBorder="1" applyAlignment="1">
      <alignment horizontal="center"/>
    </xf>
    <xf numFmtId="3" fontId="43" fillId="2" borderId="10" xfId="0" applyNumberFormat="1" applyFont="1" applyFill="1" applyBorder="1" applyAlignment="1">
      <alignment horizontal="center"/>
    </xf>
    <xf numFmtId="0" fontId="63" fillId="3" borderId="0" xfId="0" applyFont="1" applyFill="1" applyAlignment="1">
      <alignment horizontal="left" vertical="center" wrapText="1"/>
    </xf>
    <xf numFmtId="0" fontId="65" fillId="3" borderId="28" xfId="0" applyFont="1" applyFill="1" applyBorder="1" applyAlignment="1">
      <alignment horizontal="left" vertical="top"/>
    </xf>
    <xf numFmtId="0" fontId="65" fillId="3" borderId="0" xfId="0" applyFont="1" applyFill="1" applyAlignment="1">
      <alignment horizontal="left" vertical="top"/>
    </xf>
    <xf numFmtId="0" fontId="63" fillId="3" borderId="28" xfId="0" applyFont="1" applyFill="1" applyBorder="1" applyAlignment="1">
      <alignment horizontal="left" vertical="top"/>
    </xf>
    <xf numFmtId="0" fontId="63" fillId="3" borderId="0" xfId="0" applyFont="1" applyFill="1" applyAlignment="1">
      <alignment horizontal="left" vertical="top"/>
    </xf>
    <xf numFmtId="0" fontId="43" fillId="2" borderId="6" xfId="0" applyFont="1" applyFill="1" applyBorder="1" applyAlignment="1">
      <alignment horizontal="center"/>
    </xf>
    <xf numFmtId="0" fontId="43" fillId="2" borderId="7" xfId="0" applyFont="1" applyFill="1" applyBorder="1" applyAlignment="1">
      <alignment horizontal="center"/>
    </xf>
    <xf numFmtId="0" fontId="43" fillId="2" borderId="10" xfId="0" applyFont="1" applyFill="1" applyBorder="1" applyAlignment="1">
      <alignment horizontal="center"/>
    </xf>
    <xf numFmtId="37" fontId="60" fillId="0" borderId="6" xfId="0" applyNumberFormat="1" applyFont="1" applyBorder="1" applyAlignment="1">
      <alignment horizontal="center"/>
    </xf>
    <xf numFmtId="37" fontId="60" fillId="0" borderId="7" xfId="0" applyNumberFormat="1" applyFont="1" applyBorder="1" applyAlignment="1">
      <alignment horizontal="center"/>
    </xf>
    <xf numFmtId="37" fontId="60" fillId="0" borderId="10" xfId="0" applyNumberFormat="1" applyFont="1" applyBorder="1" applyAlignment="1">
      <alignment horizontal="center"/>
    </xf>
    <xf numFmtId="37" fontId="64" fillId="0" borderId="6" xfId="0" applyNumberFormat="1" applyFont="1" applyBorder="1" applyAlignment="1">
      <alignment horizontal="center"/>
    </xf>
    <xf numFmtId="37" fontId="64" fillId="0" borderId="7" xfId="0" applyNumberFormat="1" applyFont="1" applyBorder="1" applyAlignment="1">
      <alignment horizontal="center"/>
    </xf>
    <xf numFmtId="37" fontId="64" fillId="0" borderId="10" xfId="0" applyNumberFormat="1" applyFont="1" applyBorder="1" applyAlignment="1">
      <alignment horizontal="center"/>
    </xf>
    <xf numFmtId="167" fontId="64" fillId="0" borderId="6" xfId="19" applyNumberFormat="1" applyFont="1" applyBorder="1" applyAlignment="1">
      <alignment horizontal="center"/>
    </xf>
    <xf numFmtId="167" fontId="64" fillId="0" borderId="7" xfId="19" applyNumberFormat="1" applyFont="1" applyBorder="1" applyAlignment="1">
      <alignment horizontal="center"/>
    </xf>
    <xf numFmtId="167" fontId="64" fillId="0" borderId="10" xfId="19" applyNumberFormat="1" applyFont="1" applyBorder="1" applyAlignment="1">
      <alignment horizontal="center"/>
    </xf>
    <xf numFmtId="0" fontId="59" fillId="3" borderId="13" xfId="0" applyFont="1" applyFill="1" applyBorder="1" applyAlignment="1">
      <alignment horizontal="left" vertical="top" wrapText="1"/>
    </xf>
    <xf numFmtId="0" fontId="59" fillId="3" borderId="26" xfId="0" applyFont="1" applyFill="1" applyBorder="1" applyAlignment="1">
      <alignment horizontal="left" vertical="top" wrapText="1"/>
    </xf>
    <xf numFmtId="0" fontId="59" fillId="3" borderId="2" xfId="0" applyFont="1" applyFill="1" applyBorder="1" applyAlignment="1">
      <alignment horizontal="left" vertical="top" wrapText="1"/>
    </xf>
    <xf numFmtId="0" fontId="59" fillId="3" borderId="11" xfId="0" applyFont="1" applyFill="1" applyBorder="1" applyAlignment="1">
      <alignment horizontal="left" vertical="top" wrapText="1"/>
    </xf>
    <xf numFmtId="0" fontId="59" fillId="3" borderId="12" xfId="0" applyFont="1" applyFill="1" applyBorder="1" applyAlignment="1">
      <alignment horizontal="left" vertical="top" wrapText="1"/>
    </xf>
    <xf numFmtId="0" fontId="59" fillId="3" borderId="3" xfId="0" applyFont="1" applyFill="1" applyBorder="1" applyAlignment="1">
      <alignment horizontal="left" vertical="top" wrapText="1"/>
    </xf>
    <xf numFmtId="0" fontId="64" fillId="0" borderId="6" xfId="0" applyFont="1" applyBorder="1" applyAlignment="1">
      <alignment horizontal="left" vertical="center" wrapText="1"/>
    </xf>
    <xf numFmtId="0" fontId="64" fillId="0" borderId="10" xfId="0" applyFont="1" applyBorder="1" applyAlignment="1">
      <alignment horizontal="left" vertical="center" wrapText="1"/>
    </xf>
    <xf numFmtId="0" fontId="43" fillId="2" borderId="4"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11" xfId="0" applyFont="1" applyFill="1" applyBorder="1" applyAlignment="1">
      <alignment horizontal="center" vertical="center" wrapText="1"/>
    </xf>
    <xf numFmtId="0" fontId="43" fillId="2" borderId="3" xfId="0" applyFont="1" applyFill="1" applyBorder="1" applyAlignment="1">
      <alignment horizontal="center" vertical="center" wrapText="1"/>
    </xf>
    <xf numFmtId="3" fontId="64" fillId="0" borderId="6" xfId="0" applyNumberFormat="1" applyFont="1" applyBorder="1" applyAlignment="1">
      <alignment horizontal="center" vertical="center" wrapText="1"/>
    </xf>
    <xf numFmtId="3" fontId="64" fillId="0" borderId="10" xfId="0" applyNumberFormat="1" applyFont="1" applyBorder="1" applyAlignment="1">
      <alignment horizontal="center" vertical="center" wrapText="1"/>
    </xf>
    <xf numFmtId="167" fontId="64" fillId="0" borderId="6" xfId="19" applyNumberFormat="1" applyFont="1" applyBorder="1" applyAlignment="1">
      <alignment horizontal="center" vertical="center" wrapText="1"/>
    </xf>
    <xf numFmtId="167" fontId="64" fillId="0" borderId="10" xfId="19" applyNumberFormat="1" applyFont="1" applyBorder="1" applyAlignment="1">
      <alignment horizontal="center" vertical="center" wrapText="1"/>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1" xfId="0" applyFont="1" applyFill="1" applyBorder="1" applyAlignment="1">
      <alignment horizontal="center" vertical="center"/>
    </xf>
    <xf numFmtId="0" fontId="60" fillId="0" borderId="6" xfId="0" applyFont="1" applyBorder="1" applyAlignment="1">
      <alignment horizontal="left" vertical="center"/>
    </xf>
    <xf numFmtId="0" fontId="60" fillId="0" borderId="10"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59" fillId="0" borderId="6" xfId="0" applyFont="1" applyBorder="1" applyAlignment="1">
      <alignment horizontal="left" vertical="top" wrapText="1"/>
    </xf>
    <xf numFmtId="0" fontId="59" fillId="0" borderId="7" xfId="0" applyFont="1" applyBorder="1" applyAlignment="1">
      <alignment horizontal="left" vertical="top" wrapText="1"/>
    </xf>
    <xf numFmtId="0" fontId="59" fillId="0" borderId="10" xfId="0" applyFont="1" applyBorder="1" applyAlignment="1">
      <alignment horizontal="left" vertical="top" wrapText="1"/>
    </xf>
    <xf numFmtId="0" fontId="2" fillId="2" borderId="4" xfId="9" applyFont="1" applyFill="1" applyBorder="1" applyAlignment="1">
      <alignment horizontal="left" vertical="center" wrapText="1"/>
    </xf>
    <xf numFmtId="0" fontId="2" fillId="2" borderId="8" xfId="9" applyFont="1" applyFill="1" applyBorder="1" applyAlignment="1">
      <alignment horizontal="left" vertical="center" wrapText="1"/>
    </xf>
    <xf numFmtId="0" fontId="2" fillId="2" borderId="4" xfId="9" applyFont="1" applyFill="1" applyBorder="1" applyAlignment="1">
      <alignment horizontal="center" vertical="center" wrapText="1"/>
    </xf>
    <xf numFmtId="0" fontId="2" fillId="2" borderId="8" xfId="9" applyFont="1" applyFill="1" applyBorder="1" applyAlignment="1">
      <alignment horizontal="center" vertical="center" wrapText="1"/>
    </xf>
    <xf numFmtId="0" fontId="2" fillId="2" borderId="5" xfId="9" applyFont="1" applyFill="1" applyBorder="1" applyAlignment="1">
      <alignment horizontal="center" vertical="center" wrapText="1"/>
    </xf>
    <xf numFmtId="0" fontId="2" fillId="2" borderId="2" xfId="9" applyFont="1" applyFill="1" applyBorder="1" applyAlignment="1">
      <alignment horizontal="center" wrapText="1"/>
    </xf>
    <xf numFmtId="0" fontId="2" fillId="2" borderId="9" xfId="9" applyFont="1" applyFill="1" applyBorder="1" applyAlignment="1">
      <alignment horizontal="center" wrapText="1"/>
    </xf>
    <xf numFmtId="0" fontId="43" fillId="3" borderId="28" xfId="0" applyFont="1" applyFill="1" applyBorder="1" applyAlignment="1">
      <alignment horizontal="left"/>
    </xf>
    <xf numFmtId="0" fontId="43" fillId="3" borderId="0" xfId="0" applyFont="1" applyFill="1" applyAlignment="1">
      <alignment horizontal="left"/>
    </xf>
    <xf numFmtId="0" fontId="2" fillId="2" borderId="28" xfId="10" applyFont="1" applyFill="1" applyBorder="1" applyAlignment="1">
      <alignment horizontal="center" wrapText="1"/>
    </xf>
    <xf numFmtId="0" fontId="2" fillId="2" borderId="0" xfId="10" applyFont="1" applyFill="1" applyAlignment="1">
      <alignment horizontal="center" wrapText="1"/>
    </xf>
    <xf numFmtId="0" fontId="59" fillId="0" borderId="6" xfId="98" applyFont="1" applyBorder="1" applyAlignment="1">
      <alignment horizontal="left" vertical="top" wrapText="1"/>
    </xf>
    <xf numFmtId="0" fontId="59" fillId="0" borderId="7" xfId="98" applyFont="1" applyBorder="1" applyAlignment="1">
      <alignment horizontal="left" vertical="top" wrapText="1"/>
    </xf>
    <xf numFmtId="0" fontId="59" fillId="0" borderId="10" xfId="98" applyFont="1" applyBorder="1" applyAlignment="1">
      <alignment horizontal="left" vertical="top" wrapText="1"/>
    </xf>
    <xf numFmtId="0" fontId="43" fillId="2" borderId="4" xfId="9" applyFont="1" applyFill="1" applyBorder="1" applyAlignment="1">
      <alignment horizontal="center" vertical="center" wrapText="1"/>
    </xf>
    <xf numFmtId="0" fontId="43" fillId="2" borderId="5" xfId="9" applyFont="1" applyFill="1" applyBorder="1" applyAlignment="1">
      <alignment horizontal="center" vertical="center" wrapText="1"/>
    </xf>
    <xf numFmtId="0" fontId="43" fillId="2" borderId="6" xfId="9" applyFont="1" applyFill="1" applyBorder="1" applyAlignment="1">
      <alignment horizontal="left"/>
    </xf>
    <xf numFmtId="0" fontId="43" fillId="2" borderId="7" xfId="9" applyFont="1" applyFill="1" applyBorder="1" applyAlignment="1">
      <alignment horizontal="left"/>
    </xf>
    <xf numFmtId="0" fontId="43" fillId="2" borderId="10" xfId="9" applyFont="1" applyFill="1" applyBorder="1" applyAlignment="1">
      <alignment horizontal="left"/>
    </xf>
    <xf numFmtId="0" fontId="59" fillId="0" borderId="5" xfId="9" applyFont="1" applyBorder="1" applyAlignment="1">
      <alignment horizontal="left" vertical="top"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59" fillId="0" borderId="6" xfId="10" applyFont="1" applyBorder="1" applyAlignment="1">
      <alignment horizontal="left" vertical="top" wrapText="1"/>
    </xf>
    <xf numFmtId="0" fontId="59" fillId="0" borderId="7" xfId="10" applyFont="1" applyBorder="1" applyAlignment="1">
      <alignment horizontal="left" vertical="top" wrapText="1"/>
    </xf>
    <xf numFmtId="0" fontId="59" fillId="0" borderId="10" xfId="10" applyFont="1" applyBorder="1" applyAlignment="1">
      <alignment horizontal="left" vertical="top" wrapText="1"/>
    </xf>
    <xf numFmtId="0" fontId="59" fillId="0" borderId="6" xfId="0" quotePrefix="1" applyFont="1" applyBorder="1" applyAlignment="1">
      <alignment horizontal="left" vertical="top" wrapText="1"/>
    </xf>
    <xf numFmtId="0" fontId="43" fillId="2" borderId="4" xfId="0" applyFont="1" applyFill="1" applyBorder="1" applyAlignment="1">
      <alignment horizontal="center" wrapText="1"/>
    </xf>
    <xf numFmtId="0" fontId="43" fillId="2" borderId="5" xfId="0" applyFont="1" applyFill="1" applyBorder="1" applyAlignment="1">
      <alignment horizontal="center" wrapText="1"/>
    </xf>
    <xf numFmtId="0" fontId="43" fillId="2" borderId="4" xfId="135" applyFont="1" applyFill="1" applyBorder="1" applyAlignment="1">
      <alignment horizontal="center" vertical="center" wrapText="1"/>
    </xf>
    <xf numFmtId="0" fontId="43" fillId="2" borderId="8" xfId="135" applyFont="1" applyFill="1" applyBorder="1" applyAlignment="1">
      <alignment horizontal="center" vertical="center" wrapText="1"/>
    </xf>
    <xf numFmtId="0" fontId="43" fillId="2" borderId="4" xfId="135" applyFont="1" applyFill="1" applyBorder="1" applyAlignment="1">
      <alignment horizontal="left" vertical="center"/>
    </xf>
    <xf numFmtId="0" fontId="43" fillId="2" borderId="8" xfId="135" applyFont="1" applyFill="1" applyBorder="1" applyAlignment="1">
      <alignment horizontal="left" vertical="center"/>
    </xf>
    <xf numFmtId="0" fontId="43" fillId="2" borderId="4" xfId="135" applyFont="1" applyFill="1" applyBorder="1" applyAlignment="1">
      <alignment horizontal="center" vertical="center"/>
    </xf>
    <xf numFmtId="0" fontId="43" fillId="2" borderId="8" xfId="135" applyFont="1" applyFill="1" applyBorder="1" applyAlignment="1">
      <alignment horizontal="center" vertical="center"/>
    </xf>
    <xf numFmtId="0" fontId="43" fillId="2" borderId="13" xfId="135" applyFont="1" applyFill="1" applyBorder="1" applyAlignment="1">
      <alignment horizontal="center" vertical="center"/>
    </xf>
    <xf numFmtId="0" fontId="43" fillId="2" borderId="11" xfId="135" applyFont="1" applyFill="1" applyBorder="1" applyAlignment="1">
      <alignment horizontal="center" vertical="center"/>
    </xf>
    <xf numFmtId="0" fontId="43" fillId="2" borderId="5" xfId="135" applyFont="1" applyFill="1" applyBorder="1" applyAlignment="1">
      <alignment horizontal="left" vertical="center"/>
    </xf>
    <xf numFmtId="0" fontId="43" fillId="2" borderId="5" xfId="135" applyFont="1" applyFill="1" applyBorder="1" applyAlignment="1">
      <alignment horizontal="center" vertical="center"/>
    </xf>
    <xf numFmtId="0" fontId="43" fillId="2" borderId="4" xfId="0" applyFont="1" applyFill="1" applyBorder="1" applyAlignment="1">
      <alignment horizontal="left" vertical="center"/>
    </xf>
    <xf numFmtId="0" fontId="43" fillId="2" borderId="5" xfId="0" applyFont="1" applyFill="1" applyBorder="1" applyAlignment="1">
      <alignment horizontal="left" vertical="center"/>
    </xf>
    <xf numFmtId="0" fontId="43" fillId="2" borderId="29" xfId="0" applyFont="1" applyFill="1" applyBorder="1" applyAlignment="1">
      <alignment horizontal="left"/>
    </xf>
    <xf numFmtId="0" fontId="43" fillId="2" borderId="6" xfId="0" applyFont="1" applyFill="1" applyBorder="1" applyAlignment="1">
      <alignment horizontal="left" vertical="center"/>
    </xf>
    <xf numFmtId="0" fontId="59" fillId="3" borderId="1" xfId="0" applyFont="1" applyFill="1" applyBorder="1" applyAlignment="1">
      <alignment horizontal="left" vertical="top" wrapText="1"/>
    </xf>
    <xf numFmtId="0" fontId="59" fillId="3" borderId="6" xfId="0" applyFont="1" applyFill="1" applyBorder="1" applyAlignment="1">
      <alignment horizontal="left" vertical="top" wrapText="1"/>
    </xf>
    <xf numFmtId="0" fontId="59" fillId="3" borderId="7" xfId="0" applyFont="1" applyFill="1" applyBorder="1" applyAlignment="1">
      <alignment horizontal="left" vertical="top" wrapText="1"/>
    </xf>
    <xf numFmtId="0" fontId="59" fillId="3" borderId="10"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3" borderId="7" xfId="0" applyFont="1" applyFill="1" applyBorder="1" applyAlignment="1">
      <alignment horizontal="left" vertical="top" wrapText="1"/>
    </xf>
    <xf numFmtId="0" fontId="47" fillId="3" borderId="10" xfId="0" applyFont="1" applyFill="1" applyBorder="1" applyAlignment="1">
      <alignment horizontal="left" vertical="top" wrapText="1"/>
    </xf>
  </cellXfs>
  <cellStyles count="136">
    <cellStyle name="20% - Accent1" xfId="39" builtinId="30" customBuiltin="1"/>
    <cellStyle name="20% - Accent2" xfId="42" builtinId="34" customBuiltin="1"/>
    <cellStyle name="20% - Accent3" xfId="45" builtinId="38" customBuiltin="1"/>
    <cellStyle name="20% - Accent4" xfId="48" builtinId="42" customBuiltin="1"/>
    <cellStyle name="20% - Accent5" xfId="51" builtinId="46" customBuiltin="1"/>
    <cellStyle name="20% - Accent6" xfId="54" builtinId="50" customBuiltin="1"/>
    <cellStyle name="40% - Accent1" xfId="40" builtinId="31" customBuiltin="1"/>
    <cellStyle name="40% - Accent2" xfId="43" builtinId="35" customBuiltin="1"/>
    <cellStyle name="40% - Accent3" xfId="46" builtinId="39" customBuiltin="1"/>
    <cellStyle name="40% - Accent4" xfId="49" builtinId="43" customBuiltin="1"/>
    <cellStyle name="40% - Accent5" xfId="52" builtinId="47" customBuiltin="1"/>
    <cellStyle name="40% - Accent6" xfId="55" builtinId="51" customBuiltin="1"/>
    <cellStyle name="60% - Accent1 2" xfId="57" xr:uid="{31DA3C4E-353C-4936-9FCA-6EE3001A945B}"/>
    <cellStyle name="60% - Accent2 2" xfId="58" xr:uid="{AD5678FE-738F-4DD0-9A4C-6D3F53FB8270}"/>
    <cellStyle name="60% - Accent3 2" xfId="59" xr:uid="{FC361621-B8EF-4D6B-9BC9-D72F0305FDB1}"/>
    <cellStyle name="60% - Accent4 2" xfId="60" xr:uid="{00852D45-883A-42A9-955B-D28BB60483EB}"/>
    <cellStyle name="60% - Accent5 2" xfId="61" xr:uid="{886B736F-7F46-46D4-B1FC-96A41FC4987F}"/>
    <cellStyle name="60% - Accent6 2" xfId="62" xr:uid="{DF818C2A-0613-4A8B-BD7C-34C4E625F8F0}"/>
    <cellStyle name="Accent1" xfId="38" builtinId="29" customBuiltin="1"/>
    <cellStyle name="Accent2" xfId="41" builtinId="33" customBuiltin="1"/>
    <cellStyle name="Accent3" xfId="44" builtinId="37" customBuiltin="1"/>
    <cellStyle name="Accent4" xfId="47" builtinId="41" customBuiltin="1"/>
    <cellStyle name="Accent5" xfId="50" builtinId="45" customBuiltin="1"/>
    <cellStyle name="Accent6" xfId="53" builtinId="49" customBuiltin="1"/>
    <cellStyle name="Bad" xfId="28" builtinId="27" customBuiltin="1"/>
    <cellStyle name="Body: normal cell" xfId="119" xr:uid="{761AF6F0-25CD-49CA-BF15-CFC02537ABFF}"/>
    <cellStyle name="Calculation" xfId="31" builtinId="22" customBuiltin="1"/>
    <cellStyle name="Check Cell" xfId="33" builtinId="23" customBuiltin="1"/>
    <cellStyle name="Comma" xfId="1" builtinId="3"/>
    <cellStyle name="Comma 100" xfId="21" xr:uid="{39A2773A-C5C2-4015-BB36-C09EFA0E30D4}"/>
    <cellStyle name="Comma 100 2" xfId="130" xr:uid="{ABC12C93-109F-4E5E-9503-2FF76181088B}"/>
    <cellStyle name="Comma 2" xfId="16" xr:uid="{00000000-0005-0000-0000-000001000000}"/>
    <cellStyle name="Comma 2 2" xfId="73" xr:uid="{7A5B54AB-85C7-43EB-AE57-14DE992AAA9A}"/>
    <cellStyle name="Comma 2 3" xfId="65" xr:uid="{3F9027C8-7F65-4680-901C-B9C278809775}"/>
    <cellStyle name="Comma 3" xfId="12" xr:uid="{00000000-0005-0000-0000-000002000000}"/>
    <cellStyle name="Comma 3 2" xfId="91" xr:uid="{B7FDB2E4-3041-446B-975F-F653C12448B9}"/>
    <cellStyle name="Comma 3 3" xfId="82" xr:uid="{7B8C26F4-8437-4861-862B-C120A9851DC9}"/>
    <cellStyle name="Comma 4" xfId="86" xr:uid="{157E81E1-207F-404A-A273-D739AAB07DEB}"/>
    <cellStyle name="Comma 4 2" xfId="94" xr:uid="{54B3B757-833B-4C50-AE59-62B11F39DD77}"/>
    <cellStyle name="Comma 4 2 2" xfId="112" xr:uid="{1D0C7554-B417-4248-A971-9B8CF5A6574F}"/>
    <cellStyle name="Comma 4 3" xfId="108" xr:uid="{801F585B-3379-4BC7-8075-28F4BB42BBA2}"/>
    <cellStyle name="Comma 5" xfId="97" xr:uid="{D308C879-C786-4AF8-B07A-4E3C8E684B99}"/>
    <cellStyle name="Comma 5 2" xfId="114" xr:uid="{DB3E7910-9287-46FD-86A3-EDFA39630FE9}"/>
    <cellStyle name="Comma 6" xfId="99" xr:uid="{03AFB451-34E2-43B5-878D-DC769F65FB55}"/>
    <cellStyle name="Comma 7" xfId="102" xr:uid="{03B32295-9B1D-423E-8F62-D053F4E9CE75}"/>
    <cellStyle name="Comma 8" xfId="104" xr:uid="{B361BCBF-DFB0-4BDD-AC15-BAA5590D3369}"/>
    <cellStyle name="Comma 9" xfId="95" xr:uid="{56B8D6C4-6F63-4507-9D88-AA5393524182}"/>
    <cellStyle name="Currency 2" xfId="66" xr:uid="{7D175863-E748-4A77-9C83-DA988AE203AA}"/>
    <cellStyle name="Currency 2 2" xfId="67" xr:uid="{256BE5E4-1D65-4B7C-836F-AA734937BC12}"/>
    <cellStyle name="Currency 2 3" xfId="122" xr:uid="{43526FA9-6F8A-407A-B107-F57960F36175}"/>
    <cellStyle name="Currency 3" xfId="125" xr:uid="{C84286B0-9B8B-4A66-B24F-17C153927EC9}"/>
    <cellStyle name="Explanatory Text" xfId="36" builtinId="53" customBuiltin="1"/>
    <cellStyle name="Footnotes: top row" xfId="121" xr:uid="{2A2AE4CB-4D26-4A64-B8DB-ECB67A280A48}"/>
    <cellStyle name="Good" xfId="27" builtinId="26" customBuiltin="1"/>
    <cellStyle name="Header: bottom row" xfId="118" xr:uid="{EC50FBF6-8CC5-4F4A-870C-EE9407019575}"/>
    <cellStyle name="Heading 1" xfId="23" builtinId="16" customBuiltin="1"/>
    <cellStyle name="Heading 2" xfId="24" builtinId="17" customBuiltin="1"/>
    <cellStyle name="Heading 3" xfId="25" builtinId="18" customBuiltin="1"/>
    <cellStyle name="Heading 4" xfId="26" builtinId="19" customBuiltin="1"/>
    <cellStyle name="Hyperlink" xfId="133" builtinId="8"/>
    <cellStyle name="Hyperlink 2" xfId="3" xr:uid="{00000000-0005-0000-0000-000003000000}"/>
    <cellStyle name="Hyperlink 2 2" xfId="92" xr:uid="{1519AD2A-D07B-49FB-A384-DEDD22D75D65}"/>
    <cellStyle name="Hyperlink 2 3" xfId="84" xr:uid="{30E08A5A-25E1-4F1E-AC00-30ED4710FC52}"/>
    <cellStyle name="Hyperlink 2 4" xfId="123" xr:uid="{5AD90570-079E-4F29-8763-1893D5BCB691}"/>
    <cellStyle name="Hyperlink 3" xfId="80" xr:uid="{A14B02CB-F7ED-476B-B4C4-D31DB7BED821}"/>
    <cellStyle name="Hyperlink 3 2" xfId="126" xr:uid="{86A7A646-0C80-48AE-B830-94AE5795C4A5}"/>
    <cellStyle name="Hyperlink 4" xfId="76" xr:uid="{6D23D49D-20B3-474B-A930-22A46941D6DF}"/>
    <cellStyle name="Input" xfId="29" builtinId="20" customBuiltin="1"/>
    <cellStyle name="Linked Cell" xfId="32" builtinId="24" customBuiltin="1"/>
    <cellStyle name="Neutral 2" xfId="56" xr:uid="{62BC2EE1-02DF-462F-91F0-ED36F8C67B62}"/>
    <cellStyle name="Normal" xfId="0" builtinId="0"/>
    <cellStyle name="Normal 10" xfId="10" xr:uid="{00000000-0005-0000-0000-000005000000}"/>
    <cellStyle name="Normal 10 2" xfId="128" xr:uid="{8AE4104C-7A4C-40E9-A209-BB9D646CC04B}"/>
    <cellStyle name="Normal 11" xfId="103" xr:uid="{65AC1F8C-3068-4FF8-9F08-35063D5D2CC6}"/>
    <cellStyle name="Normal 12" xfId="18" xr:uid="{00000000-0005-0000-0000-000006000000}"/>
    <cellStyle name="Normal 13" xfId="106" xr:uid="{3E78E2EF-19AE-4E03-A7E2-18AC9769D771}"/>
    <cellStyle name="Normal 14" xfId="109" xr:uid="{1EED23F1-8812-49C4-B55A-255A39C769CB}"/>
    <cellStyle name="Normal 15" xfId="113" xr:uid="{C1220D23-4D22-4CC9-9453-666D1AE94861}"/>
    <cellStyle name="Normal 16" xfId="70" xr:uid="{1126D2DA-8112-46C4-BC43-1727AAD2D10F}"/>
    <cellStyle name="Normal 17" xfId="127" xr:uid="{BED52AED-53F0-4499-9F2D-1811EDDFA3F9}"/>
    <cellStyle name="Normal 18" xfId="131" xr:uid="{DF77ABE3-13E1-45AE-86FF-20982CC39F89}"/>
    <cellStyle name="Normal 19" xfId="132" xr:uid="{27D8E0FA-8716-4008-B46C-38412A0EE8D1}"/>
    <cellStyle name="Normal 2" xfId="5" xr:uid="{00000000-0005-0000-0000-000007000000}"/>
    <cellStyle name="Normal 2 2" xfId="7" xr:uid="{00000000-0005-0000-0000-000008000000}"/>
    <cellStyle name="Normal 2 2 2" xfId="63" xr:uid="{70EE5887-564E-4926-97EF-49B258A1C760}"/>
    <cellStyle name="Normal 2 2 3" xfId="115" xr:uid="{E84B8F42-86DE-4FC6-B31F-A618A5C95653}"/>
    <cellStyle name="Normal 2 2 4" xfId="71" xr:uid="{77E13A47-12CD-4D36-93AA-A885C8208CF0}"/>
    <cellStyle name="Normal 2 3" xfId="87" xr:uid="{C41AEF4C-9721-47C7-A9E7-F86C298CF15E}"/>
    <cellStyle name="Normal 2 3 2" xfId="4" xr:uid="{00000000-0005-0000-0000-000009000000}"/>
    <cellStyle name="Normal 2 4" xfId="72" xr:uid="{4C5411D0-9F8D-4259-934A-E4C61A180F8F}"/>
    <cellStyle name="Normal 2 95" xfId="116" xr:uid="{9903D8FD-B9D7-468F-87B2-EC4DE8929B7B}"/>
    <cellStyle name="Normal 20" xfId="134" xr:uid="{8E5021C2-913C-4409-9CAD-C229542A89DF}"/>
    <cellStyle name="Normal 21" xfId="135" xr:uid="{C15128BE-3F20-481E-8E82-49C154AE1462}"/>
    <cellStyle name="Normal 26" xfId="64" xr:uid="{33481DA4-F001-4CAF-A968-3766DAB39B78}"/>
    <cellStyle name="Normal 3" xfId="2" xr:uid="{00000000-0005-0000-0000-00000A000000}"/>
    <cellStyle name="Normal 3 2" xfId="14" xr:uid="{00000000-0005-0000-0000-00000B000000}"/>
    <cellStyle name="Normal 3 2 2" xfId="77" xr:uid="{CF24702B-83DD-4939-801B-161073D02138}"/>
    <cellStyle name="Normal 3 3" xfId="79" xr:uid="{A87CF86C-E2FE-4034-925C-FF620408DC2C}"/>
    <cellStyle name="Normal 3 3 2" xfId="89" xr:uid="{723374A0-1AEB-4BE1-986D-4803332CC9CC}"/>
    <cellStyle name="Normal 3 3 2 2" xfId="110" xr:uid="{06E23D6B-C93C-494A-9F2C-3B9E6FED0683}"/>
    <cellStyle name="Normal 3 3 3" xfId="105" xr:uid="{2415D60C-4FAF-47CF-869A-8D68FFEAB0E7}"/>
    <cellStyle name="Normal 3 4" xfId="88" xr:uid="{C2C79A1A-5B70-453A-BBD1-613E10A4E382}"/>
    <cellStyle name="Normal 3 5" xfId="75" xr:uid="{D9E2557D-5B1A-4F1B-A745-9E5EB64539AD}"/>
    <cellStyle name="Normal 4" xfId="9" xr:uid="{00000000-0005-0000-0000-00000C000000}"/>
    <cellStyle name="Normal 4 2" xfId="15" xr:uid="{00000000-0005-0000-0000-00000D000000}"/>
    <cellStyle name="Normal 4 2 2" xfId="20" xr:uid="{DC2933F9-2BFC-47E2-BE17-49C94F10D46F}"/>
    <cellStyle name="Normal 4 2 2 2" xfId="129" xr:uid="{1A06ADF3-FAB1-40BB-8663-18B6C7DE7BA4}"/>
    <cellStyle name="Normal 4 2 3" xfId="78" xr:uid="{EB807BF2-5B06-4BDB-87E8-33FE4595D9C6}"/>
    <cellStyle name="Normal 5" xfId="17" xr:uid="{00000000-0005-0000-0000-00000E000000}"/>
    <cellStyle name="Normal 5 2" xfId="90" xr:uid="{380FE5C1-D6C7-4A35-BDEA-01203A18DB6A}"/>
    <cellStyle name="Normal 5 3" xfId="81" xr:uid="{F1E20562-D60F-45A6-BA3C-94151FF6FC8F}"/>
    <cellStyle name="Normal 5 4" xfId="124" xr:uid="{3D58B2E1-9BDF-417D-8C26-B9EDDD99BF97}"/>
    <cellStyle name="Normal 6" xfId="11" xr:uid="{00000000-0005-0000-0000-00000F000000}"/>
    <cellStyle name="Normal 6 2" xfId="93" xr:uid="{8A34D95F-FB31-425E-AC1B-46A385468D29}"/>
    <cellStyle name="Normal 6 2 2" xfId="111" xr:uid="{54687102-FC3A-4EE3-8224-D27BDBB60F23}"/>
    <cellStyle name="Normal 6 3" xfId="101" xr:uid="{C0520229-954D-41DF-97F7-71B1D27C3925}"/>
    <cellStyle name="Normal 6 4" xfId="107" xr:uid="{4814FCAF-EB88-4EA9-9D05-CA1488C5EB2D}"/>
    <cellStyle name="Normal 6 5" xfId="85" xr:uid="{F843255B-FEFE-482D-B6D1-DA63967C3ABF}"/>
    <cellStyle name="Normal 7" xfId="96" xr:uid="{4A2C63BB-AC12-4098-AE65-642CE3927DDC}"/>
    <cellStyle name="Normal 7 2" xfId="6" xr:uid="{00000000-0005-0000-0000-000010000000}"/>
    <cellStyle name="Normal 8" xfId="98" xr:uid="{3F9C66A2-D87E-48A0-9815-F7344B69B9A3}"/>
    <cellStyle name="Normal 9" xfId="69" xr:uid="{81742D99-0A3F-421A-9315-0B7A433936A1}"/>
    <cellStyle name="Normal 9 2" xfId="100" xr:uid="{B9FF315A-37D3-4ED4-8A3D-C8C856C8E1DD}"/>
    <cellStyle name="Note" xfId="35" builtinId="10" customBuiltin="1"/>
    <cellStyle name="Output" xfId="30" builtinId="21" customBuiltin="1"/>
    <cellStyle name="Parent row" xfId="120" xr:uid="{A306D0A9-C1E3-4A43-9D7E-58BFB5E15C76}"/>
    <cellStyle name="Percent" xfId="19" builtinId="5"/>
    <cellStyle name="Percent 2" xfId="8" xr:uid="{00000000-0005-0000-0000-000011000000}"/>
    <cellStyle name="Percent 2 2" xfId="74" xr:uid="{28F83382-676E-44AA-ABD5-1AFF826584E4}"/>
    <cellStyle name="Percent 2 3" xfId="68" xr:uid="{45407AE9-8366-49A3-892F-500AE1C9A5FB}"/>
    <cellStyle name="Percent 3" xfId="13" xr:uid="{00000000-0005-0000-0000-000012000000}"/>
    <cellStyle name="Percent 3 2" xfId="83" xr:uid="{ECD8BF63-4C08-47D9-BD9D-9FEFDB1588EB}"/>
    <cellStyle name="Table title" xfId="117" xr:uid="{E61C4C0B-4883-498C-A637-4541BFE51B2A}"/>
    <cellStyle name="Title" xfId="22" builtinId="15" customBuiltin="1"/>
    <cellStyle name="Total" xfId="37" builtinId="25" customBuiltin="1"/>
    <cellStyle name="Warning Text" xfId="34" builtinId="11" customBuiltin="1"/>
  </cellStyles>
  <dxfs count="18">
    <dxf>
      <font>
        <b/>
        <i val="0"/>
        <color theme="0"/>
      </font>
      <fill>
        <patternFill>
          <bgColor theme="5" tint="0.39994506668294322"/>
        </patternFill>
      </fill>
      <border diagonalUp="0" diagonalDown="0">
        <left/>
        <right/>
        <top/>
        <bottom/>
        <vertical/>
        <horizontal/>
      </border>
    </dxf>
    <dxf>
      <font>
        <b/>
        <i val="0"/>
        <color theme="0"/>
      </font>
      <fill>
        <patternFill>
          <bgColor theme="5" tint="0.39994506668294322"/>
        </patternFill>
      </fill>
      <border diagonalUp="0" diagonalDown="0">
        <left/>
        <right/>
        <top/>
        <bottom/>
        <vertical/>
        <horizontal/>
      </border>
    </dxf>
    <dxf>
      <fill>
        <patternFill>
          <bgColor theme="4" tint="0.79998168889431442"/>
        </patternFill>
      </fill>
      <border>
        <left/>
        <right/>
        <top/>
        <bottom style="thin">
          <color theme="1" tint="0.499984740745262"/>
        </bottom>
        <vertical/>
        <horizontal/>
      </border>
    </dxf>
    <dxf>
      <font>
        <b/>
        <i val="0"/>
        <color theme="0"/>
      </font>
      <fill>
        <patternFill>
          <bgColor theme="5"/>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5" tint="-0.499984740745262"/>
        </patternFill>
      </fill>
      <border>
        <left/>
        <right/>
        <top style="thin">
          <color theme="1" tint="0.499984740745262"/>
        </top>
        <bottom/>
        <vertical/>
        <horizontal/>
      </border>
    </dxf>
    <dxf>
      <font>
        <b/>
        <i val="0"/>
        <color theme="0"/>
      </font>
      <fill>
        <patternFill>
          <bgColor theme="5"/>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
      <font>
        <b/>
        <i val="0"/>
        <color theme="0"/>
      </font>
      <fill>
        <patternFill>
          <bgColor theme="4"/>
        </patternFill>
      </fill>
      <border diagonalUp="0" diagonalDown="0">
        <left/>
        <right/>
        <top/>
        <bottom/>
        <vertical/>
        <horizontal/>
      </border>
    </dxf>
    <dxf>
      <font>
        <b/>
        <i val="0"/>
        <color theme="0"/>
      </font>
      <fill>
        <patternFill>
          <bgColor theme="4"/>
        </patternFill>
      </fill>
      <border diagonalUp="0" diagonalDown="0">
        <left/>
        <right/>
        <top/>
        <bottom/>
        <vertical/>
        <horizontal/>
      </border>
    </dxf>
    <dxf>
      <fill>
        <patternFill>
          <bgColor theme="5" tint="0.79998168889431442"/>
        </patternFill>
      </fill>
      <border>
        <left/>
        <right/>
        <top/>
        <bottom style="thin">
          <color theme="1" tint="0.499984740745262"/>
        </bottom>
        <vertical/>
        <horizontal/>
      </border>
    </dxf>
    <dxf>
      <font>
        <b/>
        <i val="0"/>
        <color theme="0"/>
      </font>
      <fill>
        <patternFill>
          <bgColor theme="4"/>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4"/>
        </patternFill>
      </fill>
      <border>
        <left/>
        <right/>
        <top style="thin">
          <color theme="1" tint="0.499984740745262"/>
        </top>
        <bottom/>
        <vertical/>
        <horizontal/>
      </border>
    </dxf>
    <dxf>
      <font>
        <b/>
        <i val="0"/>
        <color theme="0"/>
      </font>
      <fill>
        <patternFill>
          <bgColor theme="4"/>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s>
  <tableStyles count="2" defaultTableStyle="TableStyleMedium2" defaultPivotStyle="PivotStyleLight16">
    <tableStyle name="ODC Pivot" table="0" count="9" xr9:uid="{F2BC9889-FBEB-4F80-B3F2-F1C15CA795A2}">
      <tableStyleElement type="wholeTable" dxfId="17"/>
      <tableStyleElement type="headerRow" dxfId="16"/>
      <tableStyleElement type="totalRow" dxfId="15"/>
      <tableStyleElement type="firstRowStripe" dxfId="14"/>
      <tableStyleElement type="secondRowStripe" dxfId="13"/>
      <tableStyleElement type="firstHeaderCell" dxfId="12"/>
      <tableStyleElement type="firstRowSubheading" dxfId="11"/>
      <tableStyleElement type="pageFieldLabels" dxfId="10"/>
      <tableStyleElement type="pageFieldValues" dxfId="9"/>
    </tableStyle>
    <tableStyle name="ODC Pivot Alt" table="0" count="9" xr9:uid="{2F40E791-7DE3-4914-B001-20ED52B4AEFE}">
      <tableStyleElement type="wholeTable" dxfId="8"/>
      <tableStyleElement type="headerRow" dxfId="7"/>
      <tableStyleElement type="totalRow" dxfId="6"/>
      <tableStyleElement type="firstRowStripe" dxfId="5"/>
      <tableStyleElement type="secondRowStripe" dxfId="4"/>
      <tableStyleElement type="firstHeaderCell" dxfId="3"/>
      <tableStyleElement type="firstRowSubheading" dxfId="2"/>
      <tableStyleElement type="pageFieldLabels" dxfId="1"/>
      <tableStyleElement type="pageFieldValues" dxfId="0"/>
    </tableStyle>
  </tableStyles>
  <colors>
    <mruColors>
      <color rgb="FF4A4D56"/>
      <color rgb="FFD9D9D9"/>
      <color rgb="FFFFCDCD"/>
      <color rgb="FFFFFFAF"/>
      <color rgb="FF64B3E8"/>
      <color rgb="FFD2ECB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'Portfolio CPAS'!$A$15</c:f>
              <c:strCache>
                <c:ptCount val="1"/>
                <c:pt idx="0">
                  <c:v>Legacy CPAS</c:v>
                </c:pt>
              </c:strCache>
            </c:strRef>
          </c:tx>
          <c:spPr>
            <a:solidFill>
              <a:schemeClr val="accent1"/>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CPAS'!$E$15:$Q$15</c:f>
              <c:numCache>
                <c:formatCode>#,##0</c:formatCode>
                <c:ptCount val="13"/>
                <c:pt idx="0">
                  <c:v>1618820.9480000001</c:v>
                </c:pt>
                <c:pt idx="1">
                  <c:v>1451356.7119999998</c:v>
                </c:pt>
                <c:pt idx="2">
                  <c:v>1255981.77</c:v>
                </c:pt>
                <c:pt idx="3">
                  <c:v>1116428.24</c:v>
                </c:pt>
                <c:pt idx="4">
                  <c:v>1037304.5550000001</c:v>
                </c:pt>
                <c:pt idx="5">
                  <c:v>912102.11899999995</c:v>
                </c:pt>
                <c:pt idx="6">
                  <c:v>823834.17200000002</c:v>
                </c:pt>
                <c:pt idx="7">
                  <c:v>735566.22500000009</c:v>
                </c:pt>
                <c:pt idx="8">
                  <c:v>676720.92700000003</c:v>
                </c:pt>
                <c:pt idx="9">
                  <c:v>617875.62900000007</c:v>
                </c:pt>
                <c:pt idx="10">
                  <c:v>529607.68199999991</c:v>
                </c:pt>
                <c:pt idx="11">
                  <c:v>500185.03300000005</c:v>
                </c:pt>
                <c:pt idx="12">
                  <c:v>0</c:v>
                </c:pt>
              </c:numCache>
            </c:numRef>
          </c:val>
          <c:extLst>
            <c:ext xmlns:c16="http://schemas.microsoft.com/office/drawing/2014/chart" uri="{C3380CC4-5D6E-409C-BE32-E72D297353CC}">
              <c16:uniqueId val="{00000000-EC7B-42B5-BB63-1A1B0A58B576}"/>
            </c:ext>
          </c:extLst>
        </c:ser>
        <c:ser>
          <c:idx val="1"/>
          <c:order val="1"/>
          <c:tx>
            <c:strRef>
              <c:f>'Portfolio CPAS'!$A$18</c:f>
              <c:strCache>
                <c:ptCount val="1"/>
                <c:pt idx="0">
                  <c:v>2018 Portfolio CPAS</c:v>
                </c:pt>
              </c:strCache>
            </c:strRef>
          </c:tx>
          <c:spPr>
            <a:solidFill>
              <a:schemeClr val="accent2"/>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CPAS'!$E$18:$Q$18</c:f>
              <c:numCache>
                <c:formatCode>#,##0</c:formatCode>
                <c:ptCount val="13"/>
                <c:pt idx="0">
                  <c:v>377775.42499021278</c:v>
                </c:pt>
                <c:pt idx="1">
                  <c:v>370791.28869037848</c:v>
                </c:pt>
                <c:pt idx="2">
                  <c:v>367671.52550070599</c:v>
                </c:pt>
                <c:pt idx="3">
                  <c:v>310006.66287474718</c:v>
                </c:pt>
                <c:pt idx="4">
                  <c:v>307402.16361478367</c:v>
                </c:pt>
                <c:pt idx="5">
                  <c:v>303799.58402341546</c:v>
                </c:pt>
                <c:pt idx="6">
                  <c:v>294061.78909877565</c:v>
                </c:pt>
                <c:pt idx="7">
                  <c:v>287495.93222235976</c:v>
                </c:pt>
                <c:pt idx="8">
                  <c:v>280866.21332983678</c:v>
                </c:pt>
                <c:pt idx="9">
                  <c:v>264184.33651623508</c:v>
                </c:pt>
                <c:pt idx="10">
                  <c:v>136354.43461888403</c:v>
                </c:pt>
                <c:pt idx="11">
                  <c:v>106013.22744250399</c:v>
                </c:pt>
                <c:pt idx="12">
                  <c:v>96964.853166462184</c:v>
                </c:pt>
              </c:numCache>
            </c:numRef>
          </c:val>
          <c:extLst>
            <c:ext xmlns:c16="http://schemas.microsoft.com/office/drawing/2014/chart" uri="{C3380CC4-5D6E-409C-BE32-E72D297353CC}">
              <c16:uniqueId val="{00000001-EC7B-42B5-BB63-1A1B0A58B576}"/>
            </c:ext>
          </c:extLst>
        </c:ser>
        <c:ser>
          <c:idx val="2"/>
          <c:order val="2"/>
          <c:tx>
            <c:strRef>
              <c:f>'Portfolio CPAS'!$A$22</c:f>
              <c:strCache>
                <c:ptCount val="1"/>
                <c:pt idx="0">
                  <c:v>2019 Portfolio CPAS</c:v>
                </c:pt>
              </c:strCache>
            </c:strRef>
          </c:tx>
          <c:spPr>
            <a:solidFill>
              <a:schemeClr val="accent3"/>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CPAS'!$E$22:$Q$22</c:f>
              <c:numCache>
                <c:formatCode>#,##0</c:formatCode>
                <c:ptCount val="13"/>
                <c:pt idx="1">
                  <c:v>344447.29330421542</c:v>
                </c:pt>
                <c:pt idx="2">
                  <c:v>344234.37601380574</c:v>
                </c:pt>
                <c:pt idx="3">
                  <c:v>306056.75633237744</c:v>
                </c:pt>
                <c:pt idx="4">
                  <c:v>302895.03440344665</c:v>
                </c:pt>
                <c:pt idx="5">
                  <c:v>295406.22134403244</c:v>
                </c:pt>
                <c:pt idx="6">
                  <c:v>264586.07656681456</c:v>
                </c:pt>
                <c:pt idx="7">
                  <c:v>254655.82950831208</c:v>
                </c:pt>
                <c:pt idx="8">
                  <c:v>244736.00407606177</c:v>
                </c:pt>
                <c:pt idx="9">
                  <c:v>240120.18912336702</c:v>
                </c:pt>
                <c:pt idx="10">
                  <c:v>237728.91468210236</c:v>
                </c:pt>
                <c:pt idx="11">
                  <c:v>218450.51757458854</c:v>
                </c:pt>
                <c:pt idx="12">
                  <c:v>173322.05366615046</c:v>
                </c:pt>
              </c:numCache>
            </c:numRef>
          </c:val>
          <c:extLst>
            <c:ext xmlns:c16="http://schemas.microsoft.com/office/drawing/2014/chart" uri="{C3380CC4-5D6E-409C-BE32-E72D297353CC}">
              <c16:uniqueId val="{00000002-EC7B-42B5-BB63-1A1B0A58B576}"/>
            </c:ext>
          </c:extLst>
        </c:ser>
        <c:ser>
          <c:idx val="3"/>
          <c:order val="3"/>
          <c:tx>
            <c:strRef>
              <c:f>'Portfolio CPAS'!$A$26</c:f>
              <c:strCache>
                <c:ptCount val="1"/>
                <c:pt idx="0">
                  <c:v>2020 Portfolio CPAS</c:v>
                </c:pt>
              </c:strCache>
            </c:strRef>
          </c:tx>
          <c:spPr>
            <a:solidFill>
              <a:schemeClr val="accent4"/>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CPAS'!$E$26:$Q$26</c:f>
              <c:numCache>
                <c:formatCode>_(* #,##0_);_(* \(#,##0\);_(* "-"??_);_(@_)</c:formatCode>
                <c:ptCount val="13"/>
                <c:pt idx="2" formatCode="#,##0">
                  <c:v>442516.92329084937</c:v>
                </c:pt>
                <c:pt idx="3" formatCode="#,##0">
                  <c:v>442479.55388726969</c:v>
                </c:pt>
                <c:pt idx="4" formatCode="#,##0">
                  <c:v>441021.29929056339</c:v>
                </c:pt>
                <c:pt idx="5" formatCode="#,##0">
                  <c:v>436172.68832548423</c:v>
                </c:pt>
                <c:pt idx="6" formatCode="#,##0">
                  <c:v>411417.80436341529</c:v>
                </c:pt>
                <c:pt idx="7" formatCode="#,##0">
                  <c:v>405627.1456977335</c:v>
                </c:pt>
                <c:pt idx="8" formatCode="#,##0">
                  <c:v>398671.34038554953</c:v>
                </c:pt>
                <c:pt idx="9" formatCode="#,##0">
                  <c:v>370732.71930054633</c:v>
                </c:pt>
                <c:pt idx="10" formatCode="#,##0">
                  <c:v>367891.31596252171</c:v>
                </c:pt>
                <c:pt idx="11" formatCode="#,##0">
                  <c:v>362909.58976331842</c:v>
                </c:pt>
                <c:pt idx="12" formatCode="#,##0">
                  <c:v>326072.51314200705</c:v>
                </c:pt>
              </c:numCache>
            </c:numRef>
          </c:val>
          <c:extLst>
            <c:ext xmlns:c16="http://schemas.microsoft.com/office/drawing/2014/chart" uri="{C3380CC4-5D6E-409C-BE32-E72D297353CC}">
              <c16:uniqueId val="{00000003-EC7B-42B5-BB63-1A1B0A58B576}"/>
            </c:ext>
          </c:extLst>
        </c:ser>
        <c:ser>
          <c:idx val="5"/>
          <c:order val="4"/>
          <c:tx>
            <c:strRef>
              <c:f>'Portfolio CPAS'!$A$30</c:f>
              <c:strCache>
                <c:ptCount val="1"/>
                <c:pt idx="0">
                  <c:v>2021 Portfolio CPAS</c:v>
                </c:pt>
              </c:strCache>
            </c:strRef>
          </c:tx>
          <c:spPr>
            <a:solidFill>
              <a:schemeClr val="accent6"/>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CPAS'!$E$30:$Q$30</c:f>
              <c:numCache>
                <c:formatCode>_(* #,##0_);_(* \(#,##0\);_(* "-"??_);_(@_)</c:formatCode>
                <c:ptCount val="13"/>
                <c:pt idx="3" formatCode="#,##0">
                  <c:v>451994.83497866412</c:v>
                </c:pt>
                <c:pt idx="4" formatCode="#,##0">
                  <c:v>451994.83497866412</c:v>
                </c:pt>
                <c:pt idx="5" formatCode="#,##0">
                  <c:v>451086.38662323175</c:v>
                </c:pt>
                <c:pt idx="6" formatCode="#,##0">
                  <c:v>446328.550429678</c:v>
                </c:pt>
                <c:pt idx="7" formatCode="#,##0">
                  <c:v>429028.42039571574</c:v>
                </c:pt>
                <c:pt idx="8" formatCode="#,##0">
                  <c:v>425993.50361692428</c:v>
                </c:pt>
                <c:pt idx="9" formatCode="#,##0">
                  <c:v>421642.68725046568</c:v>
                </c:pt>
                <c:pt idx="10" formatCode="#,##0">
                  <c:v>397489.28636399837</c:v>
                </c:pt>
                <c:pt idx="11" formatCode="#,##0">
                  <c:v>394439.30040316441</c:v>
                </c:pt>
                <c:pt idx="12" formatCode="#,##0">
                  <c:v>388631.34472602903</c:v>
                </c:pt>
              </c:numCache>
            </c:numRef>
          </c:val>
          <c:extLst>
            <c:ext xmlns:c16="http://schemas.microsoft.com/office/drawing/2014/chart" uri="{C3380CC4-5D6E-409C-BE32-E72D297353CC}">
              <c16:uniqueId val="{00000005-6112-42A3-B613-430FFAE1AC58}"/>
            </c:ext>
          </c:extLst>
        </c:ser>
        <c:ser>
          <c:idx val="7"/>
          <c:order val="5"/>
          <c:tx>
            <c:strRef>
              <c:f>'Portfolio CPAS'!$A$34</c:f>
              <c:strCache>
                <c:ptCount val="1"/>
                <c:pt idx="0">
                  <c:v>2022 Portfolio CPAS</c:v>
                </c:pt>
              </c:strCache>
            </c:strRef>
          </c:tx>
          <c:spPr>
            <a:solidFill>
              <a:schemeClr val="accent2">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CPAS'!$E$34:$Q$34</c:f>
              <c:numCache>
                <c:formatCode>_(* #,##0_);_(* \(#,##0\);_(* "-"??_);_(@_)</c:formatCode>
                <c:ptCount val="13"/>
                <c:pt idx="4" formatCode="#,##0">
                  <c:v>457406.38910046394</c:v>
                </c:pt>
                <c:pt idx="5" formatCode="#,##0">
                  <c:v>457406.38910046394</c:v>
                </c:pt>
                <c:pt idx="6" formatCode="#,##0">
                  <c:v>456685.09678874019</c:v>
                </c:pt>
                <c:pt idx="7" formatCode="#,##0">
                  <c:v>453050.36311487906</c:v>
                </c:pt>
                <c:pt idx="8" formatCode="#,##0">
                  <c:v>428152.79513143847</c:v>
                </c:pt>
                <c:pt idx="9" formatCode="#,##0">
                  <c:v>424590.71753918345</c:v>
                </c:pt>
                <c:pt idx="10" formatCode="#,##0">
                  <c:v>419288.73377882934</c:v>
                </c:pt>
                <c:pt idx="11" formatCode="#,##0">
                  <c:v>393005.53403204255</c:v>
                </c:pt>
                <c:pt idx="12" formatCode="#,##0">
                  <c:v>389191.32307825354</c:v>
                </c:pt>
              </c:numCache>
            </c:numRef>
          </c:val>
          <c:extLst>
            <c:ext xmlns:c16="http://schemas.microsoft.com/office/drawing/2014/chart" uri="{C3380CC4-5D6E-409C-BE32-E72D297353CC}">
              <c16:uniqueId val="{00000000-189B-48FB-8E22-1803D6CD97F5}"/>
            </c:ext>
          </c:extLst>
        </c:ser>
        <c:ser>
          <c:idx val="6"/>
          <c:order val="6"/>
          <c:tx>
            <c:strRef>
              <c:f>'Portfolio CPAS'!$A$38</c:f>
              <c:strCache>
                <c:ptCount val="1"/>
                <c:pt idx="0">
                  <c:v>2023 Portfolio CPAS</c:v>
                </c:pt>
              </c:strCache>
            </c:strRef>
          </c:tx>
          <c:spPr>
            <a:solidFill>
              <a:schemeClr val="accent1">
                <a:lumMod val="60000"/>
              </a:schemeClr>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CPAS'!$E$38:$Q$38</c:f>
              <c:numCache>
                <c:formatCode>_(* #,##0_);_(* \(#,##0\);_(* "-"??_);_(@_)</c:formatCode>
                <c:ptCount val="13"/>
                <c:pt idx="5" formatCode="#,##0">
                  <c:v>457157.92429543391</c:v>
                </c:pt>
                <c:pt idx="6" formatCode="#,##0">
                  <c:v>457157.92429543391</c:v>
                </c:pt>
                <c:pt idx="7" formatCode="#,##0">
                  <c:v>456250.28451617982</c:v>
                </c:pt>
                <c:pt idx="8" formatCode="#,##0">
                  <c:v>452948.01057670527</c:v>
                </c:pt>
                <c:pt idx="9" formatCode="#,##0">
                  <c:v>447977.61640754051</c:v>
                </c:pt>
                <c:pt idx="10" formatCode="#,##0">
                  <c:v>446714.73017384054</c:v>
                </c:pt>
                <c:pt idx="11" formatCode="#,##0">
                  <c:v>440016.85538880446</c:v>
                </c:pt>
                <c:pt idx="12" formatCode="#,##0">
                  <c:v>426673.2999660651</c:v>
                </c:pt>
              </c:numCache>
            </c:numRef>
          </c:val>
          <c:extLst>
            <c:ext xmlns:c16="http://schemas.microsoft.com/office/drawing/2014/chart" uri="{C3380CC4-5D6E-409C-BE32-E72D297353CC}">
              <c16:uniqueId val="{00000001-808E-4C80-BD1F-F9E65FFD499C}"/>
            </c:ext>
          </c:extLst>
        </c:ser>
        <c:ser>
          <c:idx val="9"/>
          <c:order val="7"/>
          <c:tx>
            <c:strRef>
              <c:f>'Portfolio CPAS'!$A$9</c:f>
              <c:strCache>
                <c:ptCount val="1"/>
                <c:pt idx="0">
                  <c:v>2024 Portfolio CPAS</c:v>
                </c:pt>
              </c:strCache>
            </c:strRef>
          </c:tx>
          <c:spPr>
            <a:solidFill>
              <a:schemeClr val="accent4">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CPAS'!$E$9:$Q$9</c:f>
              <c:numCache>
                <c:formatCode>_(* #,##0_);_(* \(#,##0\);_(* "-"??_);_(@_)</c:formatCode>
                <c:ptCount val="13"/>
                <c:pt idx="6" formatCode="#,##0">
                  <c:v>438972.98296605307</c:v>
                </c:pt>
                <c:pt idx="7" formatCode="#,##0">
                  <c:v>438972.98296605307</c:v>
                </c:pt>
                <c:pt idx="8" formatCode="#,##0">
                  <c:v>437936.65748733073</c:v>
                </c:pt>
                <c:pt idx="9" formatCode="#,##0">
                  <c:v>436078.53629582492</c:v>
                </c:pt>
                <c:pt idx="10" formatCode="#,##0">
                  <c:v>432910.88117765507</c:v>
                </c:pt>
                <c:pt idx="11" formatCode="#,##0">
                  <c:v>431471.27695945976</c:v>
                </c:pt>
                <c:pt idx="12" formatCode="#,##0">
                  <c:v>428869.54909490433</c:v>
                </c:pt>
              </c:numCache>
            </c:numRef>
          </c:val>
          <c:extLst>
            <c:ext xmlns:c16="http://schemas.microsoft.com/office/drawing/2014/chart" uri="{C3380CC4-5D6E-409C-BE32-E72D297353CC}">
              <c16:uniqueId val="{00000000-9EC1-4F69-B328-4B06DA4D622B}"/>
            </c:ext>
          </c:extLst>
        </c:ser>
        <c:dLbls>
          <c:showLegendKey val="0"/>
          <c:showVal val="0"/>
          <c:showCatName val="0"/>
          <c:showSerName val="0"/>
          <c:showPercent val="0"/>
          <c:showBubbleSize val="0"/>
        </c:dLbls>
        <c:axId val="926670304"/>
        <c:axId val="926671136"/>
      </c:areaChart>
      <c:lineChart>
        <c:grouping val="standard"/>
        <c:varyColors val="0"/>
        <c:ser>
          <c:idx val="4"/>
          <c:order val="8"/>
          <c:tx>
            <c:strRef>
              <c:f>'Reference Values'!$A$14</c:f>
              <c:strCache>
                <c:ptCount val="1"/>
                <c:pt idx="0">
                  <c:v>Modified CPAS Goals as MWh</c:v>
                </c:pt>
              </c:strCache>
            </c:strRef>
          </c:tx>
          <c:spPr>
            <a:ln w="28575" cap="rnd">
              <a:solidFill>
                <a:srgbClr val="FF0000"/>
              </a:solidFill>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Values'!$C$14:$J$14</c:f>
              <c:numCache>
                <c:formatCode>#,##0</c:formatCode>
                <c:ptCount val="8"/>
                <c:pt idx="0">
                  <c:v>1976966</c:v>
                </c:pt>
                <c:pt idx="1">
                  <c:v>2159180</c:v>
                </c:pt>
                <c:pt idx="2">
                  <c:v>2331191</c:v>
                </c:pt>
                <c:pt idx="3">
                  <c:v>2542522</c:v>
                </c:pt>
                <c:pt idx="4">
                  <c:v>2806315</c:v>
                </c:pt>
                <c:pt idx="5">
                  <c:v>3045376</c:v>
                </c:pt>
                <c:pt idx="6">
                  <c:v>3310600</c:v>
                </c:pt>
                <c:pt idx="7">
                  <c:v>3572881</c:v>
                </c:pt>
              </c:numCache>
            </c:numRef>
          </c:val>
          <c:smooth val="0"/>
          <c:extLst>
            <c:ext xmlns:c16="http://schemas.microsoft.com/office/drawing/2014/chart" uri="{C3380CC4-5D6E-409C-BE32-E72D297353CC}">
              <c16:uniqueId val="{00000005-EC7B-42B5-BB63-1A1B0A58B576}"/>
            </c:ext>
          </c:extLst>
        </c:ser>
        <c:ser>
          <c:idx val="8"/>
          <c:order val="9"/>
          <c:tx>
            <c:strRef>
              <c:f>'Reference Values'!$A$12</c:f>
              <c:strCache>
                <c:ptCount val="1"/>
                <c:pt idx="0">
                  <c:v>Unmodified CPAS Goals as MWh</c:v>
                </c:pt>
              </c:strCache>
            </c:strRef>
          </c:tx>
          <c:spPr>
            <a:ln w="28575" cap="rnd">
              <a:solidFill>
                <a:srgbClr val="FFC000"/>
              </a:solidFill>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Values'!$C$12:$J$12</c:f>
              <c:numCache>
                <c:formatCode>#,##0</c:formatCode>
                <c:ptCount val="8"/>
                <c:pt idx="0">
                  <c:v>2065392</c:v>
                </c:pt>
                <c:pt idx="1">
                  <c:v>2248796</c:v>
                </c:pt>
                <c:pt idx="2">
                  <c:v>2524426</c:v>
                </c:pt>
                <c:pt idx="3">
                  <c:v>2771415</c:v>
                </c:pt>
                <c:pt idx="4">
                  <c:v>3206649</c:v>
                </c:pt>
                <c:pt idx="5">
                  <c:v>3445709</c:v>
                </c:pt>
                <c:pt idx="6">
                  <c:v>3710933</c:v>
                </c:pt>
                <c:pt idx="7">
                  <c:v>3973215</c:v>
                </c:pt>
              </c:numCache>
            </c:numRef>
          </c:val>
          <c:smooth val="0"/>
          <c:extLst>
            <c:ext xmlns:c16="http://schemas.microsoft.com/office/drawing/2014/chart" uri="{C3380CC4-5D6E-409C-BE32-E72D297353CC}">
              <c16:uniqueId val="{00000000-0445-4A76-9340-53F104538491}"/>
            </c:ext>
          </c:extLst>
        </c:ser>
        <c:dLbls>
          <c:showLegendKey val="0"/>
          <c:showVal val="0"/>
          <c:showCatName val="0"/>
          <c:showSerName val="0"/>
          <c:showPercent val="0"/>
          <c:showBubbleSize val="0"/>
        </c:dLbls>
        <c:marker val="1"/>
        <c:smooth val="0"/>
        <c:axId val="926670304"/>
        <c:axId val="926671136"/>
      </c:lineChart>
      <c:catAx>
        <c:axId val="9266703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1136"/>
        <c:crosses val="autoZero"/>
        <c:auto val="1"/>
        <c:lblAlgn val="ctr"/>
        <c:lblOffset val="100"/>
        <c:noMultiLvlLbl val="0"/>
      </c:catAx>
      <c:valAx>
        <c:axId val="9266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CPAS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85724</xdr:colOff>
      <xdr:row>0</xdr:row>
      <xdr:rowOff>142874</xdr:rowOff>
    </xdr:from>
    <xdr:ext cx="2946382" cy="914400"/>
    <xdr:pic>
      <xdr:nvPicPr>
        <xdr:cNvPr id="2" name="Picture 1" descr="http://odc-web:85/Marketing/Branding/Logo%20cropped_web.jpg">
          <a:extLst>
            <a:ext uri="{FF2B5EF4-FFF2-40B4-BE49-F238E27FC236}">
              <a16:creationId xmlns:a16="http://schemas.microsoft.com/office/drawing/2014/main" id="{727F6814-C494-4AD2-B91E-68F01C718F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4" y="142874"/>
          <a:ext cx="2946382" cy="91440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145775</xdr:colOff>
      <xdr:row>3</xdr:row>
      <xdr:rowOff>140392</xdr:rowOff>
    </xdr:from>
    <xdr:to>
      <xdr:col>0</xdr:col>
      <xdr:colOff>8118200</xdr:colOff>
      <xdr:row>32</xdr:row>
      <xdr:rowOff>64191</xdr:rowOff>
    </xdr:to>
    <xdr:pic>
      <xdr:nvPicPr>
        <xdr:cNvPr id="3" name="Picture 2">
          <a:extLst>
            <a:ext uri="{FF2B5EF4-FFF2-40B4-BE49-F238E27FC236}">
              <a16:creationId xmlns:a16="http://schemas.microsoft.com/office/drawing/2014/main" id="{823E79B9-AFB7-4CBC-B4A3-AB4D4D4F2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75" y="662196"/>
          <a:ext cx="7972425" cy="5809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38100</xdr:rowOff>
    </xdr:from>
    <xdr:to>
      <xdr:col>13</xdr:col>
      <xdr:colOff>230013</xdr:colOff>
      <xdr:row>36</xdr:row>
      <xdr:rowOff>67628</xdr:rowOff>
    </xdr:to>
    <xdr:pic>
      <xdr:nvPicPr>
        <xdr:cNvPr id="2" name="Picture 1">
          <a:extLst>
            <a:ext uri="{FF2B5EF4-FFF2-40B4-BE49-F238E27FC236}">
              <a16:creationId xmlns:a16="http://schemas.microsoft.com/office/drawing/2014/main" id="{41182FE3-BC4D-9531-A602-04A3CD01947C}"/>
            </a:ext>
          </a:extLst>
        </xdr:cNvPr>
        <xdr:cNvPicPr>
          <a:picLocks noChangeAspect="1"/>
        </xdr:cNvPicPr>
      </xdr:nvPicPr>
      <xdr:blipFill>
        <a:blip xmlns:r="http://schemas.openxmlformats.org/officeDocument/2006/relationships" r:embed="rId1"/>
        <a:stretch>
          <a:fillRect/>
        </a:stretch>
      </xdr:blipFill>
      <xdr:spPr>
        <a:xfrm>
          <a:off x="9525" y="381000"/>
          <a:ext cx="10126488" cy="68303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639434</xdr:colOff>
      <xdr:row>27</xdr:row>
      <xdr:rowOff>191225</xdr:rowOff>
    </xdr:to>
    <xdr:pic>
      <xdr:nvPicPr>
        <xdr:cNvPr id="4" name="Picture 3">
          <a:extLst>
            <a:ext uri="{FF2B5EF4-FFF2-40B4-BE49-F238E27FC236}">
              <a16:creationId xmlns:a16="http://schemas.microsoft.com/office/drawing/2014/main" id="{E361E16B-FF73-4B22-8CF7-F7892E507361}"/>
            </a:ext>
          </a:extLst>
        </xdr:cNvPr>
        <xdr:cNvPicPr>
          <a:picLocks noChangeAspect="1"/>
        </xdr:cNvPicPr>
      </xdr:nvPicPr>
      <xdr:blipFill>
        <a:blip xmlns:r="http://schemas.openxmlformats.org/officeDocument/2006/relationships" r:embed="rId1"/>
        <a:stretch>
          <a:fillRect/>
        </a:stretch>
      </xdr:blipFill>
      <xdr:spPr>
        <a:xfrm>
          <a:off x="0" y="400050"/>
          <a:ext cx="9021434" cy="5191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22</xdr:row>
      <xdr:rowOff>200024</xdr:rowOff>
    </xdr:to>
    <xdr:graphicFrame macro="">
      <xdr:nvGraphicFramePr>
        <xdr:cNvPr id="2" name="Chart 1">
          <a:extLst>
            <a:ext uri="{FF2B5EF4-FFF2-40B4-BE49-F238E27FC236}">
              <a16:creationId xmlns:a16="http://schemas.microsoft.com/office/drawing/2014/main" id="{B00B987B-76D3-400C-91E4-20104F4FE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3</xdr:row>
      <xdr:rowOff>180974</xdr:rowOff>
    </xdr:from>
    <xdr:to>
      <xdr:col>3</xdr:col>
      <xdr:colOff>323850</xdr:colOff>
      <xdr:row>6</xdr:row>
      <xdr:rowOff>142874</xdr:rowOff>
    </xdr:to>
    <xdr:sp macro="" textlink="">
      <xdr:nvSpPr>
        <xdr:cNvPr id="3" name="Speech Bubble: Rectangle 2">
          <a:extLst>
            <a:ext uri="{FF2B5EF4-FFF2-40B4-BE49-F238E27FC236}">
              <a16:creationId xmlns:a16="http://schemas.microsoft.com/office/drawing/2014/main" id="{1376EA91-5CD5-4DB2-9F92-10DB73953836}"/>
            </a:ext>
          </a:extLst>
        </xdr:cNvPr>
        <xdr:cNvSpPr/>
      </xdr:nvSpPr>
      <xdr:spPr>
        <a:xfrm>
          <a:off x="1009650" y="781049"/>
          <a:ext cx="1600200" cy="561975"/>
        </a:xfrm>
        <a:prstGeom prst="wedgeRectCallout">
          <a:avLst>
            <a:gd name="adj1" fmla="val 67115"/>
            <a:gd name="adj2" fmla="val 87928"/>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ICC-Approved</a:t>
          </a:r>
          <a:r>
            <a:rPr lang="en-US" sz="1600" baseline="0">
              <a:latin typeface="Franklin Gothic Medium" panose="020B0603020102020204" pitchFamily="34" charset="0"/>
            </a:rPr>
            <a:t> </a:t>
          </a:r>
          <a:r>
            <a:rPr lang="en-US" sz="1600">
              <a:latin typeface="Franklin Gothic Medium" panose="020B0603020102020204" pitchFamily="34" charset="0"/>
            </a:rPr>
            <a:t>CPAS Goal</a:t>
          </a:r>
        </a:p>
      </xdr:txBody>
    </xdr:sp>
    <xdr:clientData/>
  </xdr:twoCellAnchor>
  <xdr:twoCellAnchor>
    <xdr:from>
      <xdr:col>6</xdr:col>
      <xdr:colOff>38100</xdr:colOff>
      <xdr:row>6</xdr:row>
      <xdr:rowOff>47625</xdr:rowOff>
    </xdr:from>
    <xdr:to>
      <xdr:col>8</xdr:col>
      <xdr:colOff>749260</xdr:colOff>
      <xdr:row>7</xdr:row>
      <xdr:rowOff>168260</xdr:rowOff>
    </xdr:to>
    <xdr:sp macro="" textlink="">
      <xdr:nvSpPr>
        <xdr:cNvPr id="4" name="TextBox 1">
          <a:extLst>
            <a:ext uri="{FF2B5EF4-FFF2-40B4-BE49-F238E27FC236}">
              <a16:creationId xmlns:a16="http://schemas.microsoft.com/office/drawing/2014/main" id="{724C7348-AB50-2841-9517-A9C4AB94964B}"/>
            </a:ext>
          </a:extLst>
        </xdr:cNvPr>
        <xdr:cNvSpPr txBox="1"/>
      </xdr:nvSpPr>
      <xdr:spPr>
        <a:xfrm>
          <a:off x="4610100" y="1247775"/>
          <a:ext cx="2235160" cy="320660"/>
        </a:xfrm>
        <a:prstGeom prst="rect">
          <a:avLst/>
        </a:prstGeom>
      </xdr:spPr>
      <xdr:txBody>
        <a:bodyPr rot="60000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800">
              <a:solidFill>
                <a:schemeClr val="bg1"/>
              </a:solidFill>
              <a:latin typeface="Franklin Gothic Medium" panose="020B0603020102020204" pitchFamily="34" charset="0"/>
            </a:rPr>
            <a:t>2023 Portfolio CPAS</a:t>
          </a:r>
        </a:p>
      </xdr:txBody>
    </xdr:sp>
    <xdr:clientData/>
  </xdr:twoCellAnchor>
  <xdr:twoCellAnchor>
    <xdr:from>
      <xdr:col>3</xdr:col>
      <xdr:colOff>428625</xdr:colOff>
      <xdr:row>0</xdr:row>
      <xdr:rowOff>161924</xdr:rowOff>
    </xdr:from>
    <xdr:to>
      <xdr:col>5</xdr:col>
      <xdr:colOff>504825</xdr:colOff>
      <xdr:row>3</xdr:row>
      <xdr:rowOff>123824</xdr:rowOff>
    </xdr:to>
    <xdr:sp macro="" textlink="">
      <xdr:nvSpPr>
        <xdr:cNvPr id="5" name="Speech Bubble: Rectangle 4">
          <a:extLst>
            <a:ext uri="{FF2B5EF4-FFF2-40B4-BE49-F238E27FC236}">
              <a16:creationId xmlns:a16="http://schemas.microsoft.com/office/drawing/2014/main" id="{778F8C4B-5269-4E99-8591-5B120D943A8F}"/>
            </a:ext>
          </a:extLst>
        </xdr:cNvPr>
        <xdr:cNvSpPr/>
      </xdr:nvSpPr>
      <xdr:spPr>
        <a:xfrm>
          <a:off x="2714625" y="161924"/>
          <a:ext cx="1600200" cy="561975"/>
        </a:xfrm>
        <a:prstGeom prst="wedgeRectCallout">
          <a:avLst>
            <a:gd name="adj1" fmla="val 43900"/>
            <a:gd name="adj2" fmla="val 81148"/>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Unmodified CPAS Goal</a:t>
          </a:r>
        </a:p>
      </xdr:txBody>
    </xdr:sp>
    <xdr:clientData/>
  </xdr:twoCellAnchor>
  <xdr:twoCellAnchor>
    <xdr:from>
      <xdr:col>7</xdr:col>
      <xdr:colOff>76200</xdr:colOff>
      <xdr:row>5</xdr:row>
      <xdr:rowOff>19050</xdr:rowOff>
    </xdr:from>
    <xdr:to>
      <xdr:col>10</xdr:col>
      <xdr:colOff>25360</xdr:colOff>
      <xdr:row>6</xdr:row>
      <xdr:rowOff>139685</xdr:rowOff>
    </xdr:to>
    <xdr:sp macro="" textlink="">
      <xdr:nvSpPr>
        <xdr:cNvPr id="6" name="TextBox 1">
          <a:extLst>
            <a:ext uri="{FF2B5EF4-FFF2-40B4-BE49-F238E27FC236}">
              <a16:creationId xmlns:a16="http://schemas.microsoft.com/office/drawing/2014/main" id="{92CEB4C8-F88A-4F0E-B861-B9AE99932941}"/>
            </a:ext>
          </a:extLst>
        </xdr:cNvPr>
        <xdr:cNvSpPr txBox="1"/>
      </xdr:nvSpPr>
      <xdr:spPr>
        <a:xfrm>
          <a:off x="5410200" y="1019175"/>
          <a:ext cx="2235160" cy="320660"/>
        </a:xfrm>
        <a:prstGeom prst="rect">
          <a:avLst/>
        </a:prstGeom>
      </xdr:spPr>
      <xdr:txBody>
        <a:bodyPr rot="60000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800">
              <a:solidFill>
                <a:schemeClr val="bg1"/>
              </a:solidFill>
              <a:latin typeface="Franklin Gothic Medium" panose="020B0603020102020204" pitchFamily="34" charset="0"/>
            </a:rPr>
            <a:t>2024 Portfolio CPAS</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0.13958</cdr:x>
      <cdr:y>0.62526</cdr:y>
    </cdr:from>
    <cdr:to>
      <cdr:x>0.37604</cdr:x>
      <cdr:y>0.73499</cdr:y>
    </cdr:to>
    <cdr:sp macro="" textlink="">
      <cdr:nvSpPr>
        <cdr:cNvPr id="2" name="TextBox 1">
          <a:extLst xmlns:a="http://schemas.openxmlformats.org/drawingml/2006/main">
            <a:ext uri="{FF2B5EF4-FFF2-40B4-BE49-F238E27FC236}">
              <a16:creationId xmlns:a16="http://schemas.microsoft.com/office/drawing/2014/main" id="{8ACFC97B-66E3-46CF-9431-709ED3ACB698}"/>
            </a:ext>
          </a:extLst>
        </cdr:cNvPr>
        <cdr:cNvSpPr txBox="1"/>
      </cdr:nvSpPr>
      <cdr:spPr>
        <a:xfrm xmlns:a="http://schemas.openxmlformats.org/drawingml/2006/main">
          <a:off x="1276320" y="2876564"/>
          <a:ext cx="2162190" cy="504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chemeClr val="bg1"/>
              </a:solidFill>
              <a:latin typeface="Franklin Gothic Medium" panose="020B0603020102020204" pitchFamily="34" charset="0"/>
            </a:rPr>
            <a:t>Legacy CPAS</a:t>
          </a:r>
        </a:p>
      </cdr:txBody>
    </cdr:sp>
  </cdr:relSizeAnchor>
  <cdr:relSizeAnchor xmlns:cdr="http://schemas.openxmlformats.org/drawingml/2006/chartDrawing">
    <cdr:from>
      <cdr:x>0.14085</cdr:x>
      <cdr:y>0.46548</cdr:y>
    </cdr:from>
    <cdr:to>
      <cdr:x>0.38646</cdr:x>
      <cdr:y>0.53209</cdr:y>
    </cdr:to>
    <cdr:sp macro="" textlink="">
      <cdr:nvSpPr>
        <cdr:cNvPr id="3" name="TextBox 1">
          <a:extLst xmlns:a="http://schemas.openxmlformats.org/drawingml/2006/main">
            <a:ext uri="{FF2B5EF4-FFF2-40B4-BE49-F238E27FC236}">
              <a16:creationId xmlns:a16="http://schemas.microsoft.com/office/drawing/2014/main" id="{1DEA6091-D4DF-48B2-9903-D782F03480DF}"/>
            </a:ext>
          </a:extLst>
        </cdr:cNvPr>
        <cdr:cNvSpPr txBox="1"/>
      </cdr:nvSpPr>
      <cdr:spPr>
        <a:xfrm xmlns:a="http://schemas.openxmlformats.org/drawingml/2006/main">
          <a:off x="1287917" y="2141479"/>
          <a:ext cx="2245858" cy="306444"/>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2018 Portfolio CPAS</a:t>
          </a:r>
        </a:p>
      </cdr:txBody>
    </cdr:sp>
  </cdr:relSizeAnchor>
  <cdr:relSizeAnchor xmlns:cdr="http://schemas.openxmlformats.org/drawingml/2006/chartDrawing">
    <cdr:from>
      <cdr:x>0.1743</cdr:x>
      <cdr:y>0.42926</cdr:y>
    </cdr:from>
    <cdr:to>
      <cdr:x>0.42083</cdr:x>
      <cdr:y>0.49275</cdr:y>
    </cdr:to>
    <cdr:sp macro="" textlink="">
      <cdr:nvSpPr>
        <cdr:cNvPr id="4" name="TextBox 1">
          <a:extLst xmlns:a="http://schemas.openxmlformats.org/drawingml/2006/main">
            <a:ext uri="{FF2B5EF4-FFF2-40B4-BE49-F238E27FC236}">
              <a16:creationId xmlns:a16="http://schemas.microsoft.com/office/drawing/2014/main" id="{0AAE8462-D8D5-405B-9CB7-02C05A28207B}"/>
            </a:ext>
          </a:extLst>
        </cdr:cNvPr>
        <cdr:cNvSpPr txBox="1"/>
      </cdr:nvSpPr>
      <cdr:spPr>
        <a:xfrm xmlns:a="http://schemas.openxmlformats.org/drawingml/2006/main">
          <a:off x="1593814" y="1974841"/>
          <a:ext cx="2254271" cy="292090"/>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2019 Portfolio CPAS</a:t>
          </a:r>
        </a:p>
      </cdr:txBody>
    </cdr:sp>
  </cdr:relSizeAnchor>
  <cdr:relSizeAnchor xmlns:cdr="http://schemas.openxmlformats.org/drawingml/2006/chartDrawing">
    <cdr:from>
      <cdr:x>0.25763</cdr:x>
      <cdr:y>0.40028</cdr:y>
    </cdr:from>
    <cdr:to>
      <cdr:x>0.50418</cdr:x>
      <cdr:y>0.47205</cdr:y>
    </cdr:to>
    <cdr:sp macro="" textlink="">
      <cdr:nvSpPr>
        <cdr:cNvPr id="5" name="TextBox 1">
          <a:extLst xmlns:a="http://schemas.openxmlformats.org/drawingml/2006/main">
            <a:ext uri="{FF2B5EF4-FFF2-40B4-BE49-F238E27FC236}">
              <a16:creationId xmlns:a16="http://schemas.microsoft.com/office/drawing/2014/main" id="{6B99F67F-F553-4198-AA56-271679737F03}"/>
            </a:ext>
          </a:extLst>
        </cdr:cNvPr>
        <cdr:cNvSpPr txBox="1"/>
      </cdr:nvSpPr>
      <cdr:spPr>
        <a:xfrm xmlns:a="http://schemas.openxmlformats.org/drawingml/2006/main">
          <a:off x="2355753" y="1841525"/>
          <a:ext cx="2254454" cy="330183"/>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2020 Portfolio CPAS</a:t>
          </a:r>
        </a:p>
      </cdr:txBody>
    </cdr:sp>
  </cdr:relSizeAnchor>
  <cdr:relSizeAnchor xmlns:cdr="http://schemas.openxmlformats.org/drawingml/2006/chartDrawing">
    <cdr:from>
      <cdr:x>0.32953</cdr:x>
      <cdr:y>0.35474</cdr:y>
    </cdr:from>
    <cdr:to>
      <cdr:x>0.57397</cdr:x>
      <cdr:y>0.42444</cdr:y>
    </cdr:to>
    <cdr:sp macro="" textlink="">
      <cdr:nvSpPr>
        <cdr:cNvPr id="7" name="TextBox 1">
          <a:extLst xmlns:a="http://schemas.openxmlformats.org/drawingml/2006/main">
            <a:ext uri="{FF2B5EF4-FFF2-40B4-BE49-F238E27FC236}">
              <a16:creationId xmlns:a16="http://schemas.microsoft.com/office/drawing/2014/main" id="{2DA28DF0-EEDB-479F-A0CC-F8CF970E0541}"/>
            </a:ext>
          </a:extLst>
        </cdr:cNvPr>
        <cdr:cNvSpPr txBox="1"/>
      </cdr:nvSpPr>
      <cdr:spPr>
        <a:xfrm xmlns:a="http://schemas.openxmlformats.org/drawingml/2006/main">
          <a:off x="3013192" y="1631987"/>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2021 Portfolio CPAS</a:t>
          </a:r>
        </a:p>
      </cdr:txBody>
    </cdr:sp>
  </cdr:relSizeAnchor>
  <cdr:relSizeAnchor xmlns:cdr="http://schemas.openxmlformats.org/drawingml/2006/chartDrawing">
    <cdr:from>
      <cdr:x>0.38994</cdr:x>
      <cdr:y>0.30297</cdr:y>
    </cdr:from>
    <cdr:to>
      <cdr:x>0.63438</cdr:x>
      <cdr:y>0.37267</cdr:y>
    </cdr:to>
    <cdr:sp macro="" textlink="">
      <cdr:nvSpPr>
        <cdr:cNvPr id="6" name="TextBox 1">
          <a:extLst xmlns:a="http://schemas.openxmlformats.org/drawingml/2006/main">
            <a:ext uri="{FF2B5EF4-FFF2-40B4-BE49-F238E27FC236}">
              <a16:creationId xmlns:a16="http://schemas.microsoft.com/office/drawing/2014/main" id="{1212293D-3D28-DF27-1FA1-F3B6E515C676}"/>
            </a:ext>
          </a:extLst>
        </cdr:cNvPr>
        <cdr:cNvSpPr txBox="1"/>
      </cdr:nvSpPr>
      <cdr:spPr>
        <a:xfrm xmlns:a="http://schemas.openxmlformats.org/drawingml/2006/main">
          <a:off x="3565566" y="1393821"/>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2022 Portfolio CPAS</a:t>
          </a:r>
        </a:p>
      </cdr:txBody>
    </cdr:sp>
  </cdr:relSizeAnchor>
</c:userShapes>
</file>

<file path=xl/persons/person.xml><?xml version="1.0" encoding="utf-8"?>
<personList xmlns="http://schemas.microsoft.com/office/spreadsheetml/2018/threadedcomments" xmlns:x="http://schemas.openxmlformats.org/spreadsheetml/2006/main">
  <person displayName="Zachary Ross" id="{AF5BE511-8664-4482-8700-BF134B69482D}" userId="S-1-5-21-2032444499-3829591831-2101899175-2269" providerId="AD"/>
  <person displayName="Zachary Ross" id="{3F7729B3-7651-43AD-8624-691DB57A43CD}" userId="S::Zross@opiniondynamics.com::5bc26c3a-381a-4f08-b1c4-5d36dd6451eb" providerId="AD"/>
</personList>
</file>

<file path=xl/theme/theme1.xml><?xml version="1.0" encoding="utf-8"?>
<a:theme xmlns:a="http://schemas.openxmlformats.org/drawingml/2006/main" name="Opinion Dynamics">
  <a:themeElements>
    <a:clrScheme name="Custom 4">
      <a:dk1>
        <a:sysClr val="windowText" lastClr="000000"/>
      </a:dk1>
      <a:lt1>
        <a:srgbClr val="FFFFFF"/>
      </a:lt1>
      <a:dk2>
        <a:srgbClr val="053572"/>
      </a:dk2>
      <a:lt2>
        <a:srgbClr val="FFFFFF"/>
      </a:lt2>
      <a:accent1>
        <a:srgbClr val="053572"/>
      </a:accent1>
      <a:accent2>
        <a:srgbClr val="1295D8"/>
      </a:accent2>
      <a:accent3>
        <a:srgbClr val="4D4D4F"/>
      </a:accent3>
      <a:accent4>
        <a:srgbClr val="0069B6"/>
      </a:accent4>
      <a:accent5>
        <a:srgbClr val="64B3E8"/>
      </a:accent5>
      <a:accent6>
        <a:srgbClr val="696969"/>
      </a:accent6>
      <a:hlink>
        <a:srgbClr val="FF6C2F"/>
      </a:hlink>
      <a:folHlink>
        <a:srgbClr val="FFB511"/>
      </a:folHlink>
    </a:clrScheme>
    <a:fontScheme name="Custom 1">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3-03-08T14:00:15.74" personId="{3F7729B3-7651-43AD-8624-691DB57A43CD}" id="{031DF23A-0714-474D-8962-ED21AEC74BFE}">
    <text>See "Modified Goals (Plan 5)" tab for 2017-2021. See "Modified Goals (Plan 6)" tab for 2022-2025. Values for 2026 and beyond have not yet been set, and therefore you cannot definitively calculate any of the values below.</text>
  </threadedComment>
  <threadedComment ref="K5" dT="2025-03-01T16:48:24.68" personId="{3F7729B3-7651-43AD-8624-691DB57A43CD}" id="{6D952635-BF0B-4004-BA2D-DA9BED34B1AF}">
    <text>These values do not yet reflect the final list of exempt customers for Plan 7 and use Plan 6 values as placeholders.</text>
  </threadedComment>
  <threadedComment ref="A8" dT="2021-02-02T02:29:48.73" personId="{3F7729B3-7651-43AD-8624-691DB57A43CD}" id="{9D7F46CC-50AE-44FA-84FE-A07DD2AA4FFA}">
    <text>Unmodified goals from 220 ILCS 8-103B(b-15). Modified goals as approved by the ICC; see Modified Goals tabs.</text>
  </threadedComment>
  <threadedComment ref="K12" dT="2025-03-01T16:50:01.17" personId="{3F7729B3-7651-43AD-8624-691DB57A43CD}" id="{97805DA6-9725-449E-9DB9-7D40F3F15C0A}">
    <text>Per the above, these unmodified goal values expressed in MWh are not yet final as they do not reflect the final exempt customer adjustment for Plan 7.</text>
  </threadedComment>
  <threadedComment ref="K13" dT="2025-03-01T16:50:21.20" personId="{3F7729B3-7651-43AD-8624-691DB57A43CD}" id="{81EB31AB-62FB-454A-B7AD-9F2E6D087D59}">
    <text>The ICC has not yet approved these unmodified goals in percentage or MWh terms.</text>
  </threadedComment>
  <threadedComment ref="K14" dT="2025-03-01T16:51:16.05" personId="{3F7729B3-7651-43AD-8624-691DB57A43CD}" id="{6EBD1C0E-728C-4695-BAAD-7034F56F99BE}">
    <text>The ICC has not yet approved these unmodified goals in percentage or MWh terms.</text>
  </threadedComment>
  <threadedComment ref="A16" dT="2023-03-10T16:13:15.87" personId="{3F7729B3-7651-43AD-8624-691DB57A43CD}" id="{F0E868B5-374E-4275-9E16-DC199F5A59E6}">
    <text>Unmodified goals as defined in 220 ILCS 5/8-103B(g)(7.5).
Modified goals as approved by the ICC; see Modified Goals tabs.</text>
  </threadedComment>
  <threadedComment ref="K20" dT="2025-03-01T16:52:22.13" personId="{3F7729B3-7651-43AD-8624-691DB57A43CD}" id="{10B2B716-A399-42C6-B8AE-E0194D2B9992}">
    <text>The ICC has not yet approved the modified CPAS goals that determine this modified AAIG.</text>
  </threadedComment>
  <threadedComment ref="A22" dT="2023-03-10T16:13:57.64" personId="{3F7729B3-7651-43AD-8624-691DB57A43CD}" id="{ECDDC236-DB57-43AA-A334-AF65E75419CF}">
    <text>As defined in 220 ILCS 5/8-103B(g)(7.5)</text>
  </threadedComment>
  <threadedComment ref="A27" dT="2023-03-08T14:09:56.28" personId="{3F7729B3-7651-43AD-8624-691DB57A43CD}" id="{75B93B24-3A1B-4374-A6BF-C90F41AE7651}">
    <text>Per Section 8-103B, this is currently 10% of total savings requirement, but was previously 10% of AAIG prior to CEJA.</text>
  </threadedComment>
  <threadedComment ref="C31" dT="2020-03-05T21:58:10.32" personId="{3F7729B3-7651-43AD-8624-691DB57A43CD}" id="{D91211C0-1651-4D23-B2B7-3ED1C8BDA57B}">
    <text>This value and formula are different than 2019. In 2018 we used a conversion value of 29.31 ~(100,000 Btu/therm divided by 3412 Btu/kWh) (also used by Navigant). Policy Manual 2.0 explicitly defined the conversion at a rounded 29.3 and therefore we use 29.3 in 2019 and beyond.</text>
  </threadedComment>
  <threadedComment ref="A36" dT="2023-03-08T14:40:11.36" personId="{3F7729B3-7651-43AD-8624-691DB57A43CD}" id="{D0152F2F-E6BA-44BE-A5AE-FEFC58416A34}">
    <text>Varies by year per 8-103B(b-27)</text>
  </threadedComment>
  <threadedComment ref="A39" dT="2023-03-10T16:23:32.03" personId="{3F7729B3-7651-43AD-8624-691DB57A43CD}" id="{F146BCD2-9E1E-4FEB-BE2A-5633903B6AAB}">
    <text>As defined in 220 ILCS 5/8-103B(b-10).</text>
  </threadedComment>
  <threadedComment ref="K43" dT="2023-03-11T15:27:29.67" personId="{3F7729B3-7651-43AD-8624-691DB57A43CD}" id="{8444D992-8542-464A-89A1-42304B70CFE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G44" dT="2023-03-08T18:16:29.99" personId="{3F7729B3-7651-43AD-8624-691DB57A43CD}" id="{9D84E978-8F30-433C-9D7B-ECE96F9CA0FD}">
    <text>This value is as defined in the "Modified Goals (Plan 6)" tab and approved by the ICC. Value is calculated by recalculating 2021 Legacy CPAS as MWh using the 2022 Adjusted Baseline Sales value and then taking the difference between that value and 2022 Legacy CPAS.</text>
  </threadedComment>
</ThreadedComments>
</file>

<file path=xl/threadedComments/threadedComment2.xml><?xml version="1.0" encoding="utf-8"?>
<ThreadedComments xmlns="http://schemas.microsoft.com/office/spreadsheetml/2018/threadedcomments" xmlns:x="http://schemas.openxmlformats.org/spreadsheetml/2006/main">
  <threadedComment ref="C3" dT="2024-02-21T13:54:16.91" personId="{3F7729B3-7651-43AD-8624-691DB57A43CD}" id="{071345FE-175B-4554-B9B9-458DF6519F0A}">
    <text>These therms would otherwise be eligible to claim under Section 8-104</text>
  </threadedComment>
  <threadedComment ref="D3" dT="2024-02-21T13:54:31.82" personId="{3F7729B3-7651-43AD-8624-691DB57A43CD}" id="{F4621453-EC27-4A2F-8A75-1B182D4CD408}">
    <text>These therms are not eligible to claim under Section 8-104</text>
  </threadedComment>
  <threadedComment ref="E3" dT="2024-02-21T13:54:42.13" personId="{3F7729B3-7651-43AD-8624-691DB57A43CD}" id="{CF399111-49F1-4168-B89A-B9BFD0600BCB}">
    <text>These therms are not eligible to claim under Section 8-104</text>
  </threadedComment>
</ThreadedComments>
</file>

<file path=xl/threadedComments/threadedComment3.xml><?xml version="1.0" encoding="utf-8"?>
<ThreadedComments xmlns="http://schemas.microsoft.com/office/spreadsheetml/2018/threadedcomments" xmlns:x="http://schemas.openxmlformats.org/spreadsheetml/2006/main">
  <threadedComment ref="M15" dT="2023-03-11T15:27:29.67" personId="{3F7729B3-7651-43AD-8624-691DB57A43CD}" id="{545573C6-A7F9-4B28-816E-94F5C2E8BDF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I16" dT="2023-03-10T16:31:29.97" personId="{3F7729B3-7651-43AD-8624-691DB57A43CD}" id="{28644D80-5DED-486D-8A18-18FF9C4E1A85}">
    <text>See Reference Values tab for explanation.</text>
  </threadedComment>
  <threadedComment ref="J16" dT="2023-03-10T16:31:29.97" personId="{3F7729B3-7651-43AD-8624-691DB57A43CD}" id="{AE91D6BC-FDCD-4643-886D-6AD7A5D72F2D}">
    <text>See Reference Values tab for explanation.</text>
  </threadedComment>
  <threadedComment ref="M43" dT="2025-03-06T01:49:05.47" personId="{3F7729B3-7651-43AD-8624-691DB57A43CD}" id="{9E6D1C4F-1BD4-4E9D-BD7B-8D9D294A6D6C}">
    <text>These values have been filed by AIC in Docket 25-0211 but have not yet been approved by the ICC.</text>
  </threadedComment>
</ThreadedComments>
</file>

<file path=xl/threadedComments/threadedComment4.xml><?xml version="1.0" encoding="utf-8"?>
<ThreadedComments xmlns="http://schemas.microsoft.com/office/spreadsheetml/2018/threadedcomments" xmlns:x="http://schemas.openxmlformats.org/spreadsheetml/2006/main">
  <threadedComment ref="A10" dT="2021-03-05T01:07:47.15" personId="{3F7729B3-7651-43AD-8624-691DB57A43CD}" id="{FDD91A48-F70C-4452-8BB7-203E6D53898B}">
    <text>This is an intermediate value only and is already claimed elsewhere.</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19-01-14T15:44:41.08" personId="{AF5BE511-8664-4482-8700-BF134B69482D}" id="{FC18C4CA-91DB-43AE-A366-4F6EFC96113D}">
    <text>This presents CPAS achieved in each year. CPAS are ex post net savings. Every year in which a measure achieves CPAS should be presented. For example, if all measures expire by 2030, all columns after 2030 can be removed.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C98"/>
  <sheetViews>
    <sheetView tabSelected="1" workbookViewId="0">
      <selection activeCell="C11" sqref="C11"/>
    </sheetView>
    <sheetView workbookViewId="1"/>
  </sheetViews>
  <sheetFormatPr defaultColWidth="8.88671875" defaultRowHeight="15" x14ac:dyDescent="0.25"/>
  <cols>
    <col min="1" max="1" width="18.33203125" style="2" bestFit="1" customWidth="1"/>
    <col min="2" max="2" width="109.33203125" style="2" customWidth="1"/>
    <col min="3" max="16384" width="8.88671875" style="2"/>
  </cols>
  <sheetData>
    <row r="1" spans="1:3" ht="15.75" customHeight="1" x14ac:dyDescent="0.25"/>
    <row r="2" spans="1:3" ht="15.75" x14ac:dyDescent="0.3">
      <c r="B2"/>
    </row>
    <row r="7" spans="1:3" x14ac:dyDescent="0.25">
      <c r="A7" s="461" t="s">
        <v>11</v>
      </c>
      <c r="B7" s="462"/>
    </row>
    <row r="8" spans="1:3" x14ac:dyDescent="0.25">
      <c r="A8" s="253" t="s">
        <v>10</v>
      </c>
      <c r="B8" s="253" t="s">
        <v>398</v>
      </c>
    </row>
    <row r="9" spans="1:3" x14ac:dyDescent="0.25">
      <c r="A9" s="253" t="s">
        <v>9</v>
      </c>
      <c r="B9" s="253" t="s">
        <v>399</v>
      </c>
    </row>
    <row r="10" spans="1:3" x14ac:dyDescent="0.25">
      <c r="A10" s="253" t="s">
        <v>8</v>
      </c>
      <c r="B10" s="253" t="s">
        <v>400</v>
      </c>
    </row>
    <row r="11" spans="1:3" x14ac:dyDescent="0.25">
      <c r="A11" s="253" t="s">
        <v>7</v>
      </c>
      <c r="B11" s="254">
        <v>45729</v>
      </c>
    </row>
    <row r="13" spans="1:3" x14ac:dyDescent="0.25">
      <c r="A13" s="150" t="s">
        <v>6</v>
      </c>
      <c r="B13" s="150" t="s">
        <v>5</v>
      </c>
    </row>
    <row r="14" spans="1:3" ht="15.75" x14ac:dyDescent="0.3">
      <c r="A14" s="253" t="s">
        <v>4</v>
      </c>
      <c r="B14" s="253" t="s">
        <v>3</v>
      </c>
      <c r="C14" s="30"/>
    </row>
    <row r="15" spans="1:3" ht="15.75" x14ac:dyDescent="0.3">
      <c r="A15" s="151" t="s">
        <v>48</v>
      </c>
      <c r="B15" s="152"/>
      <c r="C15" s="30"/>
    </row>
    <row r="16" spans="1:3" ht="15.75" x14ac:dyDescent="0.3">
      <c r="A16" s="153" t="s">
        <v>2</v>
      </c>
      <c r="B16" s="253" t="s">
        <v>30</v>
      </c>
      <c r="C16" s="30"/>
    </row>
    <row r="17" spans="1:3" ht="15.75" x14ac:dyDescent="0.3">
      <c r="A17" s="153" t="s">
        <v>31</v>
      </c>
      <c r="B17" s="255" t="s">
        <v>204</v>
      </c>
      <c r="C17" s="30"/>
    </row>
    <row r="18" spans="1:3" ht="15.75" x14ac:dyDescent="0.3">
      <c r="A18" s="153" t="s">
        <v>112</v>
      </c>
      <c r="B18" s="255" t="s">
        <v>113</v>
      </c>
      <c r="C18" s="30"/>
    </row>
    <row r="19" spans="1:3" ht="15.75" x14ac:dyDescent="0.3">
      <c r="A19" s="153" t="s">
        <v>114</v>
      </c>
      <c r="B19" s="255" t="s">
        <v>203</v>
      </c>
      <c r="C19" s="30"/>
    </row>
    <row r="20" spans="1:3" ht="15.75" x14ac:dyDescent="0.3">
      <c r="A20" s="153" t="s">
        <v>577</v>
      </c>
      <c r="B20" s="255" t="s">
        <v>578</v>
      </c>
      <c r="C20" s="30"/>
    </row>
    <row r="21" spans="1:3" ht="15.75" x14ac:dyDescent="0.3">
      <c r="A21" s="153" t="s">
        <v>307</v>
      </c>
      <c r="B21" s="253" t="s">
        <v>401</v>
      </c>
      <c r="C21" s="30"/>
    </row>
    <row r="22" spans="1:3" ht="15.75" x14ac:dyDescent="0.3">
      <c r="A22" s="153" t="s">
        <v>561</v>
      </c>
      <c r="B22" s="253" t="s">
        <v>579</v>
      </c>
      <c r="C22" s="30"/>
    </row>
    <row r="23" spans="1:3" ht="15.75" x14ac:dyDescent="0.3">
      <c r="A23" s="154" t="s">
        <v>51</v>
      </c>
      <c r="B23" s="155"/>
      <c r="C23" s="30"/>
    </row>
    <row r="24" spans="1:3" ht="15.75" x14ac:dyDescent="0.3">
      <c r="A24" s="153" t="s">
        <v>115</v>
      </c>
      <c r="B24" s="253" t="s">
        <v>402</v>
      </c>
      <c r="C24" s="30"/>
    </row>
    <row r="25" spans="1:3" ht="15.75" x14ac:dyDescent="0.3">
      <c r="A25" s="153" t="s">
        <v>55</v>
      </c>
      <c r="B25" s="253" t="s">
        <v>403</v>
      </c>
      <c r="C25" s="30"/>
    </row>
    <row r="26" spans="1:3" ht="15.75" x14ac:dyDescent="0.3">
      <c r="A26" s="153" t="s">
        <v>49</v>
      </c>
      <c r="B26" s="253" t="s">
        <v>404</v>
      </c>
      <c r="C26" s="30"/>
    </row>
    <row r="27" spans="1:3" ht="15.75" x14ac:dyDescent="0.3">
      <c r="A27" s="153" t="s">
        <v>50</v>
      </c>
      <c r="B27" s="253" t="s">
        <v>405</v>
      </c>
      <c r="C27" s="30"/>
    </row>
    <row r="28" spans="1:3" ht="15.75" x14ac:dyDescent="0.3">
      <c r="A28" s="153" t="s">
        <v>234</v>
      </c>
      <c r="B28" s="253" t="s">
        <v>406</v>
      </c>
      <c r="C28" s="30"/>
    </row>
    <row r="29" spans="1:3" ht="15.75" x14ac:dyDescent="0.3">
      <c r="A29" s="153" t="s">
        <v>700</v>
      </c>
      <c r="B29" s="253" t="s">
        <v>710</v>
      </c>
      <c r="C29" s="30"/>
    </row>
    <row r="30" spans="1:3" ht="15.75" x14ac:dyDescent="0.3">
      <c r="A30" s="156" t="s">
        <v>52</v>
      </c>
      <c r="B30" s="157"/>
      <c r="C30" s="30"/>
    </row>
    <row r="31" spans="1:3" ht="15.75" x14ac:dyDescent="0.3">
      <c r="A31" s="153" t="s">
        <v>43</v>
      </c>
      <c r="B31" s="253" t="s">
        <v>413</v>
      </c>
      <c r="C31" s="30"/>
    </row>
    <row r="32" spans="1:3" ht="15.75" x14ac:dyDescent="0.3">
      <c r="A32" s="153" t="s">
        <v>105</v>
      </c>
      <c r="B32" s="255" t="s">
        <v>414</v>
      </c>
      <c r="C32" s="30"/>
    </row>
    <row r="33" spans="1:3" ht="15.75" x14ac:dyDescent="0.3">
      <c r="A33" s="153" t="s">
        <v>110</v>
      </c>
      <c r="B33" s="255" t="s">
        <v>415</v>
      </c>
      <c r="C33" s="30"/>
    </row>
    <row r="34" spans="1:3" ht="15.75" x14ac:dyDescent="0.3">
      <c r="A34" s="153" t="s">
        <v>226</v>
      </c>
      <c r="B34" s="255" t="s">
        <v>416</v>
      </c>
      <c r="C34" s="30"/>
    </row>
    <row r="35" spans="1:3" ht="15.75" x14ac:dyDescent="0.3">
      <c r="A35" s="153" t="s">
        <v>227</v>
      </c>
      <c r="B35" s="255" t="s">
        <v>417</v>
      </c>
      <c r="C35" s="30"/>
    </row>
    <row r="36" spans="1:3" ht="15.75" x14ac:dyDescent="0.3">
      <c r="A36" s="153" t="s">
        <v>337</v>
      </c>
      <c r="B36" s="253" t="s">
        <v>418</v>
      </c>
      <c r="C36" s="30"/>
    </row>
    <row r="37" spans="1:3" ht="15.75" x14ac:dyDescent="0.3">
      <c r="A37" s="153" t="s">
        <v>184</v>
      </c>
      <c r="B37" s="255" t="s">
        <v>419</v>
      </c>
      <c r="C37" s="30"/>
    </row>
    <row r="38" spans="1:3" ht="15.75" x14ac:dyDescent="0.3">
      <c r="A38" s="153" t="s">
        <v>33</v>
      </c>
      <c r="B38" s="253" t="s">
        <v>420</v>
      </c>
      <c r="C38" s="30"/>
    </row>
    <row r="39" spans="1:3" ht="15.75" x14ac:dyDescent="0.3">
      <c r="A39" s="153" t="s">
        <v>228</v>
      </c>
      <c r="B39" s="253" t="s">
        <v>421</v>
      </c>
      <c r="C39" s="30"/>
    </row>
    <row r="40" spans="1:3" ht="15.75" x14ac:dyDescent="0.3">
      <c r="A40" s="153" t="s">
        <v>229</v>
      </c>
      <c r="B40" s="253" t="s">
        <v>422</v>
      </c>
      <c r="C40" s="30"/>
    </row>
    <row r="41" spans="1:3" ht="15.75" x14ac:dyDescent="0.3">
      <c r="A41" s="153" t="s">
        <v>179</v>
      </c>
      <c r="B41" s="255" t="s">
        <v>423</v>
      </c>
      <c r="C41" s="30"/>
    </row>
    <row r="42" spans="1:3" ht="15.75" x14ac:dyDescent="0.3">
      <c r="A42" s="153" t="s">
        <v>230</v>
      </c>
      <c r="B42" s="255" t="s">
        <v>424</v>
      </c>
      <c r="C42" s="30"/>
    </row>
    <row r="43" spans="1:3" ht="15.75" x14ac:dyDescent="0.3">
      <c r="A43" s="153" t="s">
        <v>141</v>
      </c>
      <c r="B43" s="255" t="s">
        <v>425</v>
      </c>
      <c r="C43" s="30"/>
    </row>
    <row r="44" spans="1:3" ht="15.75" x14ac:dyDescent="0.3">
      <c r="A44" s="158" t="s">
        <v>233</v>
      </c>
      <c r="B44" s="159"/>
      <c r="C44" s="30"/>
    </row>
    <row r="45" spans="1:3" ht="15.75" x14ac:dyDescent="0.3">
      <c r="A45" s="153" t="s">
        <v>338</v>
      </c>
      <c r="B45" s="253" t="s">
        <v>426</v>
      </c>
      <c r="C45" s="30"/>
    </row>
    <row r="46" spans="1:3" ht="15.75" x14ac:dyDescent="0.3">
      <c r="A46" s="153" t="s">
        <v>339</v>
      </c>
      <c r="B46" s="253" t="s">
        <v>427</v>
      </c>
      <c r="C46" s="30"/>
    </row>
    <row r="47" spans="1:3" ht="15.75" x14ac:dyDescent="0.3">
      <c r="A47" s="153" t="s">
        <v>390</v>
      </c>
      <c r="B47" s="253" t="s">
        <v>447</v>
      </c>
      <c r="C47" s="30"/>
    </row>
    <row r="48" spans="1:3" ht="15.75" x14ac:dyDescent="0.3">
      <c r="A48" s="153" t="s">
        <v>391</v>
      </c>
      <c r="B48" s="253" t="s">
        <v>448</v>
      </c>
      <c r="C48" s="30"/>
    </row>
    <row r="49" spans="1:3" ht="15.75" x14ac:dyDescent="0.3">
      <c r="A49" s="153" t="s">
        <v>236</v>
      </c>
      <c r="B49" s="253" t="s">
        <v>428</v>
      </c>
      <c r="C49" s="30"/>
    </row>
    <row r="50" spans="1:3" ht="15.75" x14ac:dyDescent="0.3">
      <c r="A50" s="153" t="s">
        <v>144</v>
      </c>
      <c r="B50" s="253" t="s">
        <v>429</v>
      </c>
      <c r="C50" s="30"/>
    </row>
    <row r="51" spans="1:3" ht="15.75" x14ac:dyDescent="0.3">
      <c r="A51" s="153" t="s">
        <v>239</v>
      </c>
      <c r="B51" s="253" t="s">
        <v>430</v>
      </c>
      <c r="C51" s="30"/>
    </row>
    <row r="52" spans="1:3" ht="15.75" x14ac:dyDescent="0.3">
      <c r="A52" s="153" t="s">
        <v>701</v>
      </c>
      <c r="B52" s="253" t="s">
        <v>716</v>
      </c>
      <c r="C52" s="30"/>
    </row>
    <row r="53" spans="1:3" ht="15.75" x14ac:dyDescent="0.3">
      <c r="A53" s="153" t="s">
        <v>237</v>
      </c>
      <c r="B53" s="253" t="s">
        <v>431</v>
      </c>
      <c r="C53" s="30"/>
    </row>
    <row r="54" spans="1:3" ht="15.75" x14ac:dyDescent="0.3">
      <c r="A54" s="153" t="s">
        <v>238</v>
      </c>
      <c r="B54" s="253" t="s">
        <v>432</v>
      </c>
      <c r="C54" s="30"/>
    </row>
    <row r="55" spans="1:3" x14ac:dyDescent="0.25">
      <c r="A55" s="153" t="s">
        <v>702</v>
      </c>
      <c r="B55" s="253" t="s">
        <v>717</v>
      </c>
    </row>
    <row r="56" spans="1:3" x14ac:dyDescent="0.25">
      <c r="A56" s="153" t="s">
        <v>244</v>
      </c>
      <c r="B56" s="253" t="s">
        <v>449</v>
      </c>
    </row>
    <row r="57" spans="1:3" x14ac:dyDescent="0.25">
      <c r="A57" s="153" t="s">
        <v>240</v>
      </c>
      <c r="B57" s="253" t="s">
        <v>433</v>
      </c>
    </row>
    <row r="58" spans="1:3" x14ac:dyDescent="0.25">
      <c r="A58" s="153" t="s">
        <v>242</v>
      </c>
      <c r="B58" s="253" t="s">
        <v>434</v>
      </c>
    </row>
    <row r="59" spans="1:3" x14ac:dyDescent="0.25">
      <c r="A59" s="153" t="s">
        <v>241</v>
      </c>
      <c r="B59" s="253" t="s">
        <v>435</v>
      </c>
    </row>
    <row r="60" spans="1:3" x14ac:dyDescent="0.25">
      <c r="A60" s="153" t="s">
        <v>168</v>
      </c>
      <c r="B60" s="253" t="s">
        <v>436</v>
      </c>
    </row>
    <row r="61" spans="1:3" x14ac:dyDescent="0.25">
      <c r="A61" s="153" t="s">
        <v>703</v>
      </c>
      <c r="B61" s="253" t="s">
        <v>718</v>
      </c>
    </row>
    <row r="62" spans="1:3" x14ac:dyDescent="0.25">
      <c r="A62" s="153" t="s">
        <v>169</v>
      </c>
      <c r="B62" s="253" t="s">
        <v>437</v>
      </c>
    </row>
    <row r="63" spans="1:3" x14ac:dyDescent="0.25">
      <c r="A63" s="153" t="s">
        <v>170</v>
      </c>
      <c r="B63" s="253" t="s">
        <v>438</v>
      </c>
    </row>
    <row r="64" spans="1:3" x14ac:dyDescent="0.25">
      <c r="A64" s="153" t="s">
        <v>712</v>
      </c>
      <c r="B64" s="253" t="s">
        <v>719</v>
      </c>
    </row>
    <row r="65" spans="1:2" x14ac:dyDescent="0.25">
      <c r="A65" s="153" t="s">
        <v>231</v>
      </c>
      <c r="B65" s="253" t="s">
        <v>439</v>
      </c>
    </row>
    <row r="66" spans="1:2" x14ac:dyDescent="0.25">
      <c r="A66" s="153" t="s">
        <v>171</v>
      </c>
      <c r="B66" s="253" t="s">
        <v>440</v>
      </c>
    </row>
    <row r="67" spans="1:2" x14ac:dyDescent="0.25">
      <c r="A67" s="153" t="s">
        <v>340</v>
      </c>
      <c r="B67" s="253" t="s">
        <v>441</v>
      </c>
    </row>
    <row r="68" spans="1:2" x14ac:dyDescent="0.25">
      <c r="A68" s="153" t="s">
        <v>591</v>
      </c>
      <c r="B68" s="253" t="s">
        <v>720</v>
      </c>
    </row>
    <row r="69" spans="1:2" x14ac:dyDescent="0.25">
      <c r="A69" s="153" t="s">
        <v>704</v>
      </c>
      <c r="B69" s="253" t="s">
        <v>721</v>
      </c>
    </row>
    <row r="70" spans="1:2" x14ac:dyDescent="0.25">
      <c r="A70" s="153" t="s">
        <v>232</v>
      </c>
      <c r="B70" s="253" t="s">
        <v>450</v>
      </c>
    </row>
    <row r="71" spans="1:2" x14ac:dyDescent="0.25">
      <c r="A71" s="153" t="s">
        <v>705</v>
      </c>
      <c r="B71" s="253" t="s">
        <v>442</v>
      </c>
    </row>
    <row r="72" spans="1:2" x14ac:dyDescent="0.25">
      <c r="A72" s="153" t="s">
        <v>387</v>
      </c>
      <c r="B72" s="253" t="s">
        <v>443</v>
      </c>
    </row>
    <row r="73" spans="1:2" x14ac:dyDescent="0.25">
      <c r="A73" s="153" t="s">
        <v>388</v>
      </c>
      <c r="B73" s="253" t="s">
        <v>444</v>
      </c>
    </row>
    <row r="74" spans="1:2" x14ac:dyDescent="0.25">
      <c r="A74" s="153" t="s">
        <v>706</v>
      </c>
      <c r="B74" s="253" t="s">
        <v>446</v>
      </c>
    </row>
    <row r="75" spans="1:2" x14ac:dyDescent="0.25">
      <c r="A75" s="153" t="s">
        <v>389</v>
      </c>
      <c r="B75" s="253" t="s">
        <v>445</v>
      </c>
    </row>
    <row r="76" spans="1:2" x14ac:dyDescent="0.25">
      <c r="A76" s="153" t="s">
        <v>707</v>
      </c>
      <c r="B76" s="253" t="s">
        <v>722</v>
      </c>
    </row>
    <row r="77" spans="1:2" x14ac:dyDescent="0.25">
      <c r="A77" s="153" t="s">
        <v>122</v>
      </c>
      <c r="B77" s="253" t="s">
        <v>451</v>
      </c>
    </row>
    <row r="78" spans="1:2" x14ac:dyDescent="0.25">
      <c r="A78" s="153" t="s">
        <v>243</v>
      </c>
      <c r="B78" s="253" t="s">
        <v>452</v>
      </c>
    </row>
    <row r="79" spans="1:2" x14ac:dyDescent="0.25">
      <c r="A79" s="153" t="s">
        <v>379</v>
      </c>
      <c r="B79" s="253" t="s">
        <v>453</v>
      </c>
    </row>
    <row r="80" spans="1:2" x14ac:dyDescent="0.25">
      <c r="A80" s="153" t="s">
        <v>359</v>
      </c>
      <c r="B80" s="253" t="s">
        <v>723</v>
      </c>
    </row>
    <row r="81" spans="1:2" x14ac:dyDescent="0.25">
      <c r="A81" s="153" t="s">
        <v>708</v>
      </c>
      <c r="B81" s="253" t="s">
        <v>724</v>
      </c>
    </row>
    <row r="82" spans="1:2" x14ac:dyDescent="0.25">
      <c r="A82" s="153" t="s">
        <v>709</v>
      </c>
      <c r="B82" s="253" t="s">
        <v>725</v>
      </c>
    </row>
    <row r="83" spans="1:2" x14ac:dyDescent="0.25">
      <c r="A83" s="153" t="s">
        <v>246</v>
      </c>
      <c r="B83" s="253" t="s">
        <v>455</v>
      </c>
    </row>
    <row r="84" spans="1:2" x14ac:dyDescent="0.25">
      <c r="A84" s="153" t="s">
        <v>393</v>
      </c>
      <c r="B84" s="253" t="s">
        <v>456</v>
      </c>
    </row>
    <row r="85" spans="1:2" x14ac:dyDescent="0.25">
      <c r="A85" s="153" t="s">
        <v>172</v>
      </c>
      <c r="B85" s="253" t="s">
        <v>457</v>
      </c>
    </row>
    <row r="86" spans="1:2" x14ac:dyDescent="0.25">
      <c r="A86" s="153" t="s">
        <v>173</v>
      </c>
      <c r="B86" s="253" t="s">
        <v>458</v>
      </c>
    </row>
    <row r="87" spans="1:2" x14ac:dyDescent="0.25">
      <c r="A87" s="153" t="s">
        <v>247</v>
      </c>
      <c r="B87" s="253" t="s">
        <v>459</v>
      </c>
    </row>
    <row r="88" spans="1:2" x14ac:dyDescent="0.25">
      <c r="A88" s="153" t="s">
        <v>248</v>
      </c>
      <c r="B88" s="253" t="s">
        <v>460</v>
      </c>
    </row>
    <row r="89" spans="1:2" x14ac:dyDescent="0.25">
      <c r="A89" s="153" t="s">
        <v>249</v>
      </c>
      <c r="B89" s="253" t="s">
        <v>461</v>
      </c>
    </row>
    <row r="90" spans="1:2" x14ac:dyDescent="0.25">
      <c r="A90" s="153" t="s">
        <v>250</v>
      </c>
      <c r="B90" s="253" t="s">
        <v>462</v>
      </c>
    </row>
    <row r="91" spans="1:2" x14ac:dyDescent="0.25">
      <c r="A91" s="153" t="s">
        <v>251</v>
      </c>
      <c r="B91" s="253" t="s">
        <v>463</v>
      </c>
    </row>
    <row r="92" spans="1:2" x14ac:dyDescent="0.25">
      <c r="A92" s="153" t="s">
        <v>252</v>
      </c>
      <c r="B92" s="253" t="s">
        <v>464</v>
      </c>
    </row>
    <row r="93" spans="1:2" x14ac:dyDescent="0.25">
      <c r="A93" s="153" t="s">
        <v>392</v>
      </c>
      <c r="B93" s="253" t="s">
        <v>454</v>
      </c>
    </row>
    <row r="94" spans="1:2" x14ac:dyDescent="0.25">
      <c r="A94" s="160" t="s">
        <v>222</v>
      </c>
      <c r="B94" s="161"/>
    </row>
    <row r="95" spans="1:2" x14ac:dyDescent="0.25">
      <c r="A95" s="153" t="s">
        <v>223</v>
      </c>
      <c r="B95" s="253" t="s">
        <v>465</v>
      </c>
    </row>
    <row r="96" spans="1:2" x14ac:dyDescent="0.25">
      <c r="A96" s="153" t="s">
        <v>74</v>
      </c>
      <c r="B96" s="253" t="s">
        <v>466</v>
      </c>
    </row>
    <row r="97" spans="1:2" x14ac:dyDescent="0.25">
      <c r="A97" s="153" t="s">
        <v>75</v>
      </c>
      <c r="B97" s="253" t="s">
        <v>467</v>
      </c>
    </row>
    <row r="98" spans="1:2" x14ac:dyDescent="0.25">
      <c r="A98" s="153" t="s">
        <v>224</v>
      </c>
      <c r="B98" s="256" t="s">
        <v>225</v>
      </c>
    </row>
  </sheetData>
  <mergeCells count="1">
    <mergeCell ref="A7:B7"/>
  </mergeCells>
  <hyperlinks>
    <hyperlink ref="A16" location="Notes!A1" display="Notes" xr:uid="{8E755008-22A7-431A-BE61-D86E467D2713}"/>
    <hyperlink ref="A17" location="'Reference Values'!A1" display="Reference Values" xr:uid="{A91BC0D0-A0F5-494A-9C93-6D107C19C90A}"/>
    <hyperlink ref="A18" location="'Modified Goals (Plan 5)'!A1" display="Modified Goals (Plan 5)" xr:uid="{05134F8D-9265-4AE1-9D07-1F5D1E008D3F}"/>
    <hyperlink ref="A22" location="'(b-27) Conversions'!A1" display="(b-27) Conversion" xr:uid="{314B2AB2-0CA7-410F-9FFB-34EAD5037E31}"/>
    <hyperlink ref="A24" location="'Goal Attainment'!A1" display="Goal Attainment" xr:uid="{3F92E9EB-CEF9-43B7-BCE4-2E8DC1CBFAD7}"/>
    <hyperlink ref="A25" location="'Portfolio CPAS'!A1" display="Portfolio CPAS" xr:uid="{5EA789BC-C812-4AB7-A2CB-98965BB49E13}"/>
    <hyperlink ref="A26" location="'Residential Program CPAS'!A1" display="Residential Program CPAS" xr:uid="{086C66B8-9FD0-4C3D-AE2B-C75827E81D72}"/>
    <hyperlink ref="A27" location="'Business Program CPAS'!A1" display="Business Program CPAS" xr:uid="{9FD363FA-8310-42B4-9CA5-23EC13B40836}"/>
    <hyperlink ref="A31" location="'Retail Products'!A1" display="Retail Products" xr:uid="{4B40EC43-1854-4A38-A3AB-F478FB03A544}"/>
    <hyperlink ref="A43" location="Carryover!A1" display="Carryover" xr:uid="{11C9EB41-ECC3-47FD-84DF-5A4D5EF4C80D}"/>
    <hyperlink ref="A32" location="'Income Qualified'!A1" display="Income Qualified" xr:uid="{31745922-5510-48EF-B403-B890B927C76F}"/>
    <hyperlink ref="A33" location="Multifamily!A1" display="Multifamily" xr:uid="{36D7007E-2E17-4650-9082-363DF5D590AB}"/>
    <hyperlink ref="A34" location="'Market Rate Single Family'!A1" display="Market Rate Single Family" xr:uid="{F0831576-0B32-4370-AE35-A4C5C05EDA76}"/>
    <hyperlink ref="A35" location="Kits!A1" display="Kits" xr:uid="{8A1A6C89-E43B-4612-9F55-0041438706A3}"/>
    <hyperlink ref="A37" location="Standard!A1" display="Standard" xr:uid="{EDF3D60A-4E4C-4075-B5D0-9455FDFD05C2}"/>
    <hyperlink ref="A39" location="'Retro-Commissioning'!A1" display="Retro-Commissioning" xr:uid="{451EE8AF-D755-4178-BCAC-2F5634370917}"/>
    <hyperlink ref="A40" location="Streetlighting!A1" display="Streetlighting" xr:uid="{C2A5CDFC-FD61-48E3-A09C-9905CB2457B9}"/>
    <hyperlink ref="A29" location="'(b-25) Conversion CPAS'!A1" display="(b-25) Conversion CPAS" xr:uid="{C026CCB3-108E-4168-B689-1B9B5FFB898F}"/>
    <hyperlink ref="A53" location="'IQ - Smart Savers'!A1" display="IQ - Smart Savers" xr:uid="{0BCBF28A-B366-4287-ACC7-62A6F6461DFA}"/>
    <hyperlink ref="A60" location="'MRSF - Midstream HVAC'!A1" display="MRSF - Midstream HVAC" xr:uid="{24343C01-F7C3-46FC-897F-CB028E00EE9C}"/>
    <hyperlink ref="A19" location="'Modified Goals (Plan 6)'!A1" display="Modified Goals (Plan 6)" xr:uid="{812D39F5-9345-4433-9817-7EB9AF654B4F}"/>
    <hyperlink ref="A38" location="Custom!A1" display="Custom" xr:uid="{DC5DFA7F-D3C4-4E78-9D20-CB083E631AEC}"/>
    <hyperlink ref="A42" location="Midstream!A1" display="Midstream" xr:uid="{0F82726E-1A7F-4035-AB5D-7C3EBDE72664}"/>
    <hyperlink ref="A41" location="'Small Business'!A1" display="Small Business" xr:uid="{1260CD26-3AC5-4477-B916-046D983F3885}"/>
    <hyperlink ref="A50" location="'IQ - CAA'!A1" display="IQ - CAA" xr:uid="{6669C02C-2D49-4112-B574-386B9B11E673}"/>
    <hyperlink ref="A49" location="'IQ - SF'!A1" display="IQ - Single Family" xr:uid="{2A8CE512-3317-4585-8128-7841684A517C}"/>
    <hyperlink ref="A58" location="'MF - Market Rate'!A1" display="MF - Market Rate" xr:uid="{65268674-DD59-4DD0-BE14-0C3D6BB6D425}"/>
    <hyperlink ref="A59" location="'MF - Public Housing'!A1" display="MF - Public Housing" xr:uid="{25427185-E0E8-40FE-9D67-5526811346BC}"/>
    <hyperlink ref="A64" location="'Kits - JU School'!A1" display="Kits - Joint Utility School Kits" xr:uid="{581E599F-5601-4004-A576-5233EA2F50BE}"/>
    <hyperlink ref="A62" location="'MRSF - Home Efficiency'!A1" display="MRSF - Home Efficiency" xr:uid="{B0AF3FA8-5C80-42F7-AA44-C4B54B55D2FD}"/>
    <hyperlink ref="A21" location="'(b-25) Conversions'!A1" display="(b-25) Conversion" xr:uid="{954646EC-7AA0-41B4-90B6-4910CA12DDE8}"/>
    <hyperlink ref="A95" location="Portfolio!A1" display="Portfolio" xr:uid="{35C5B740-7920-4DED-B699-CEA0BD0D18D8}"/>
    <hyperlink ref="A96" location="Residential!A1" display="Residential" xr:uid="{D5A6D361-C5F6-4C33-9FBF-D91AC3051EA8}"/>
    <hyperlink ref="A97" location="Business!A1" display="Business" xr:uid="{E4E9571A-B35B-497D-A625-80BEB851D408}"/>
    <hyperlink ref="A98" location="'CPAS Visualization'!A1" display="CPAS Visualization" xr:uid="{ED24D43D-B642-4BCA-8B05-BC4D7682E381}"/>
    <hyperlink ref="A36" location="'Res NPSO'!A1" display="Res NPSO" xr:uid="{95D09527-39A4-4326-BE1F-86809684DD17}"/>
    <hyperlink ref="A45" location="'RP - IQ'!A1" display="RP - Incentives" xr:uid="{8F50E82D-2B89-4ACE-AC1D-C55834BB741E}"/>
    <hyperlink ref="A54" location="'IQ - MHAS'!A1" display="IQ - MHAS" xr:uid="{0EC9E005-237F-4D0E-8337-F693B53BDC41}"/>
    <hyperlink ref="A51" location="'IQ - Joint Utility'!A1" display="IQ - Joint Utility" xr:uid="{F9CB0A6F-C962-4700-93CA-1E3ADBC9EA9D}"/>
    <hyperlink ref="A57" location="'MF - Income Qualified'!A1" display="MF - Income Qualified" xr:uid="{AC624CF7-1CB1-428D-B1DE-44BA85F9A265}"/>
    <hyperlink ref="A66" location="'Kits - Community Kits'!A1" display="Kits - Community Kits" xr:uid="{EEED6D7C-0B85-4E2C-BAD8-31618DDDC0CB}"/>
    <hyperlink ref="A65" location="'Kits - High School Innovation'!A1" display="Kits - High School Innovation" xr:uid="{045C274C-89DB-4E1F-9CB1-680A2FA36FC6}"/>
    <hyperlink ref="A63" location="'Kits - School Kits'!A1" display="Kits - School Kits" xr:uid="{F4FDF7A2-9053-480F-885A-AA87A55304B9}"/>
    <hyperlink ref="A48" location="'RP - MR Carryover'!A1" display="RP - MR Carryover" xr:uid="{0424707B-92BD-4929-B458-8B5CEC359180}"/>
    <hyperlink ref="A56" location="'IQ - Carryover'!A1" display="IQ - Carryover" xr:uid="{9E6097B7-CE76-4719-A1E1-0E7C945A726D}"/>
    <hyperlink ref="A70" location="'Kits - Carryover'!A1" display="Kits - Carryover" xr:uid="{2A80BB3B-EAB8-4F0A-A7B8-0229036772DA}"/>
    <hyperlink ref="A84" location="'RCx - VSEM'!A1" display="RCx - VSEM" xr:uid="{7C779485-9975-4356-8A2C-5683F74EEB80}"/>
    <hyperlink ref="A79" location="'Standard - BOC'!A1" display="Standard - BOC" xr:uid="{41EA4B4E-3182-46D6-B353-D3B33E8EAFA5}"/>
    <hyperlink ref="A77" location="'Standard - Core'!A1" display="Standard - Core" xr:uid="{BD3177EF-06C8-46D3-A2FF-1C5A84CF302F}"/>
    <hyperlink ref="A86" location="'Streetlighting - UOSL'!A1" display="Streetlighting - UOSL" xr:uid="{9AD2F58A-C32B-4615-92B6-528730893E1B}"/>
    <hyperlink ref="A85" location="'Streetlighting - MOSL'!A1" display="Streetlighting - MOSL" xr:uid="{A35FDE87-784B-46B5-95E1-CC639409A1A5}"/>
    <hyperlink ref="A83" location="'RCx - VCx'!A1" display="RCx - VCx" xr:uid="{E2967C0A-15CE-42B7-B538-3BD6D718F5AB}"/>
    <hyperlink ref="A90" location="'MS - HVAC'!A1" display="MS - HVAC" xr:uid="{2927151E-6B83-4B17-8FB0-1A614F134FEF}"/>
    <hyperlink ref="A89" location="'MS - Lighting'!A1" display="MS - Lighting" xr:uid="{77CA7042-7226-4582-AC78-C85EEE184D4D}"/>
    <hyperlink ref="A88" location="'SB - SBEP'!A1" display="SB - SBEP" xr:uid="{C34F7A8D-CEC5-4692-A94C-168A50E922F8}"/>
    <hyperlink ref="A87" location="'SB - SBDI'!A1" display="SB - SBDI" xr:uid="{4CF2827A-8573-4372-B90D-6BA1FC5D462F}"/>
    <hyperlink ref="A92" location="'MS - Carryover'!A1" display="MS - Carryover" xr:uid="{902C7859-0397-43BF-AB50-DD5C046E5BAD}"/>
    <hyperlink ref="A91" location="'MS - Food Service'!A1" display="MS - Food Service" xr:uid="{0F822BF9-40B8-4B56-BDB2-CDB4C5CECED5}"/>
    <hyperlink ref="A93" location="'Custom (b-25)'!A1" display="Custom (b-25)" xr:uid="{85D3B72C-59E9-48B6-89B3-E1E2931871F2}"/>
    <hyperlink ref="A81" location="'Custom - NCL'!A1" display="Custom - NCL" xr:uid="{241291CD-93BE-46DF-B73A-933E310B29E0}"/>
    <hyperlink ref="A46" location="'RP - MR'!A1" display="RP - ECT" xr:uid="{D12D6B43-6035-427A-B99F-0961C521B231}"/>
    <hyperlink ref="A69" location="'Kits - Food Bank'!A1" display="Kits - Food Bank" xr:uid="{12F0837A-A7EB-4237-9EE6-AD98DF52029A}"/>
    <hyperlink ref="A72" location="'IQ - SF (b-25)'!A1" display="IQ - SF (b-25)" xr:uid="{7A81B2A5-A082-45F9-9F9A-AB0730D02959}"/>
    <hyperlink ref="A73" location="'IQ - CAA (b-25)'!A1" display="IQ - CAA (b-25)" xr:uid="{2B6C1C3B-CC33-46A6-AC9E-9183E0DD77D4}"/>
    <hyperlink ref="A76" location="'MRSF - HE (b-25)'!A1" display="MRSF - HE (b-25)" xr:uid="{66EF619D-3C90-43B0-A118-5F0EF7DEC0A6}"/>
    <hyperlink ref="A74" location="'IQ - JU (b-25)'!A1" display="IQ - JU (b-25)" xr:uid="{A5C6C2C2-0CDF-47DB-8C83-218835872163}"/>
    <hyperlink ref="A75" location="'IQ - SS (b-25)'!A1" display="IQ - SS (b-25)" xr:uid="{631251ED-1F7B-44A2-ABFF-5E392284A479}"/>
    <hyperlink ref="A47" location="'RP - IQ Carryover'!A1" display="RP - IQ Carryover" xr:uid="{DD885C5A-CF72-4022-ACF9-AF739C7D34DE}"/>
    <hyperlink ref="A78" location="'Standard - Online Store'!A1" display="Standard - Online Store" xr:uid="{3DCBB2A8-64AB-4734-B417-980F2BE384E4}"/>
    <hyperlink ref="A20" location="'Modified Goals (Plan 7)'!A1" display="Modified Goals (Plan 7)" xr:uid="{59E95495-9E4F-40A9-A2AE-102AF5667F08}"/>
    <hyperlink ref="A28" location="'VO Program CPAS'!A1" display="VO Program CPAS" xr:uid="{78447318-90D5-46DE-B82F-CC413BD411E4}"/>
    <hyperlink ref="A52" location="'IQ - Healthier Homes'!A1" display="IQ - Healthier Homes" xr:uid="{29ABD45A-7DD0-4E55-A306-0220E0E08944}"/>
    <hyperlink ref="A55" location="'IQ - Electrification'!A1" display="IQ - Electrification" xr:uid="{53AFF8AF-4CFC-4283-8F0C-DB90E8F14E4F}"/>
    <hyperlink ref="A61" location="'MRSF - Midstream HVAC ME'!A1" display="MRSF - Midstream HVAC ME" xr:uid="{3C63ADD6-7DFB-482E-BCE6-C5D62683D183}"/>
    <hyperlink ref="A67" location="'Kits - Mobile Homes'!A1" display="Kits - Mobile Homes" xr:uid="{EE9CAC0A-4F6E-458E-ABB5-4FF0D7A1C570}"/>
    <hyperlink ref="A68" location="'Kits - BN Community Kits'!A1" display="Kits - BN Community Kits" xr:uid="{E3AC1428-AF19-4459-8416-0F1745AE5F74}"/>
    <hyperlink ref="A71" location="'File Info'!A1" display="RP - IQ (b-25)" xr:uid="{8EA6525D-9F32-4975-B8FE-DF0D5F06B5D8}"/>
    <hyperlink ref="A80" location="'Custom - Custom Incentives'!A1" display="Custom - Custom Incentives" xr:uid="{1C5D3C91-EF3B-48D2-8911-771339035A1C}"/>
    <hyperlink ref="A82" location="'RCx - Core'!A1" display="RCx - Core" xr:uid="{2C2F0D4B-F364-4634-83C1-1B43B4E903F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6092-523A-4676-9E20-01EAC02D412B}">
  <sheetPr>
    <tabColor theme="6"/>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BAB4-62A2-4272-A871-98950389E44E}">
  <dimension ref="A1:F29"/>
  <sheetViews>
    <sheetView workbookViewId="0">
      <selection activeCell="E12" sqref="E12"/>
    </sheetView>
    <sheetView workbookViewId="1"/>
  </sheetViews>
  <sheetFormatPr defaultRowHeight="15.75" x14ac:dyDescent="0.3"/>
  <cols>
    <col min="1" max="1" width="31.44140625" customWidth="1"/>
    <col min="2" max="2" width="21.21875" customWidth="1"/>
  </cols>
  <sheetData>
    <row r="1" spans="1:6" ht="15.75" customHeight="1" x14ac:dyDescent="0.3">
      <c r="A1" s="198" t="s">
        <v>468</v>
      </c>
      <c r="B1" s="34"/>
      <c r="C1" s="34"/>
      <c r="D1" s="34"/>
      <c r="E1" s="34"/>
    </row>
    <row r="3" spans="1:6" x14ac:dyDescent="0.3">
      <c r="A3" s="15" t="s">
        <v>35</v>
      </c>
      <c r="B3" s="140" t="s">
        <v>12</v>
      </c>
    </row>
    <row r="4" spans="1:6" x14ac:dyDescent="0.3">
      <c r="A4" s="239" t="s">
        <v>469</v>
      </c>
      <c r="B4" s="240">
        <f>'Portfolio CPAS'!K9</f>
        <v>438972.98296605307</v>
      </c>
    </row>
    <row r="5" spans="1:6" x14ac:dyDescent="0.3">
      <c r="A5" s="239" t="s">
        <v>470</v>
      </c>
      <c r="B5" s="240">
        <f>'Reference Values'!I44</f>
        <v>88267.946999999927</v>
      </c>
    </row>
    <row r="6" spans="1:6" x14ac:dyDescent="0.3">
      <c r="A6" s="239" t="s">
        <v>479</v>
      </c>
      <c r="B6" s="240">
        <f>'Reference Values'!I85</f>
        <v>0</v>
      </c>
    </row>
    <row r="7" spans="1:6" x14ac:dyDescent="0.3">
      <c r="A7" s="239" t="s">
        <v>471</v>
      </c>
      <c r="B7" s="240">
        <f>'Reference Values'!I78</f>
        <v>721.29231172375148</v>
      </c>
    </row>
    <row r="8" spans="1:6" x14ac:dyDescent="0.3">
      <c r="A8" s="239" t="s">
        <v>472</v>
      </c>
      <c r="B8" s="240">
        <f>'Reference Values'!I71</f>
        <v>4757.8361935537541</v>
      </c>
    </row>
    <row r="9" spans="1:6" x14ac:dyDescent="0.3">
      <c r="A9" s="239" t="s">
        <v>473</v>
      </c>
      <c r="B9" s="240">
        <f>'Reference Values'!I64</f>
        <v>24754.88396206894</v>
      </c>
    </row>
    <row r="10" spans="1:6" x14ac:dyDescent="0.3">
      <c r="A10" s="239" t="s">
        <v>474</v>
      </c>
      <c r="B10" s="240">
        <f>'Reference Values'!I57</f>
        <v>30820.14477721788</v>
      </c>
    </row>
    <row r="11" spans="1:6" x14ac:dyDescent="0.3">
      <c r="A11" s="239" t="s">
        <v>475</v>
      </c>
      <c r="B11" s="240">
        <f>'Reference Values'!I50</f>
        <v>9737.7949246398057</v>
      </c>
    </row>
    <row r="12" spans="1:6" x14ac:dyDescent="0.3">
      <c r="A12" s="239" t="s">
        <v>476</v>
      </c>
      <c r="B12" s="240">
        <f>B4-B5-B8-B9-B10-B11-B7-B6</f>
        <v>279913.08379684901</v>
      </c>
      <c r="D12" s="19"/>
    </row>
    <row r="13" spans="1:6" x14ac:dyDescent="0.3">
      <c r="A13" s="239" t="s">
        <v>477</v>
      </c>
      <c r="B13" s="240">
        <f>'Reference Values'!I20</f>
        <v>265224</v>
      </c>
    </row>
    <row r="14" spans="1:6" x14ac:dyDescent="0.3">
      <c r="A14" s="448" t="s">
        <v>478</v>
      </c>
      <c r="B14" s="460">
        <f>B12/$B$13</f>
        <v>1.0553836900010898</v>
      </c>
      <c r="F14" s="19"/>
    </row>
    <row r="15" spans="1:6" x14ac:dyDescent="0.3">
      <c r="D15" s="19"/>
    </row>
    <row r="16" spans="1:6" x14ac:dyDescent="0.3">
      <c r="A16" s="198" t="s">
        <v>730</v>
      </c>
      <c r="B16" s="34"/>
      <c r="C16" s="19"/>
    </row>
    <row r="17" spans="1:4" x14ac:dyDescent="0.3">
      <c r="D17" s="19"/>
    </row>
    <row r="18" spans="1:4" x14ac:dyDescent="0.3">
      <c r="A18" s="15" t="s">
        <v>35</v>
      </c>
      <c r="B18" s="5" t="s">
        <v>12</v>
      </c>
    </row>
    <row r="19" spans="1:4" x14ac:dyDescent="0.3">
      <c r="A19" s="226" t="s">
        <v>580</v>
      </c>
      <c r="B19" s="240">
        <f>'Portfolio CPAS'!K9</f>
        <v>438972.98296605307</v>
      </c>
    </row>
    <row r="20" spans="1:4" x14ac:dyDescent="0.3">
      <c r="A20" s="226" t="s">
        <v>581</v>
      </c>
      <c r="B20" s="240">
        <f>'Reference Values'!I84</f>
        <v>457157.92429543391</v>
      </c>
    </row>
    <row r="21" spans="1:4" x14ac:dyDescent="0.3">
      <c r="A21" s="226" t="s">
        <v>582</v>
      </c>
      <c r="B21" s="240">
        <f>'Reference Values'!I77</f>
        <v>456685.09678874019</v>
      </c>
    </row>
    <row r="22" spans="1:4" x14ac:dyDescent="0.3">
      <c r="A22" s="226" t="s">
        <v>583</v>
      </c>
      <c r="B22" s="240">
        <f>'Reference Values'!I70</f>
        <v>446328.550429678</v>
      </c>
    </row>
    <row r="23" spans="1:4" x14ac:dyDescent="0.3">
      <c r="A23" s="226" t="s">
        <v>584</v>
      </c>
      <c r="B23" s="240">
        <f>'Reference Values'!I63</f>
        <v>411417.80436341529</v>
      </c>
    </row>
    <row r="24" spans="1:4" x14ac:dyDescent="0.3">
      <c r="A24" s="226" t="s">
        <v>585</v>
      </c>
      <c r="B24" s="240">
        <f>'Reference Values'!I56</f>
        <v>264586.07656681456</v>
      </c>
    </row>
    <row r="25" spans="1:4" x14ac:dyDescent="0.3">
      <c r="A25" s="226" t="s">
        <v>586</v>
      </c>
      <c r="B25" s="240">
        <f>'Reference Values'!I49</f>
        <v>294061.78909877565</v>
      </c>
    </row>
    <row r="26" spans="1:4" x14ac:dyDescent="0.3">
      <c r="A26" s="226" t="s">
        <v>587</v>
      </c>
      <c r="B26" s="240">
        <f>'Reference Values'!I43</f>
        <v>823834.17200000002</v>
      </c>
    </row>
    <row r="27" spans="1:4" x14ac:dyDescent="0.3">
      <c r="A27" s="226" t="s">
        <v>588</v>
      </c>
      <c r="B27" s="240">
        <f>SUM(B19:B26)</f>
        <v>3593044.3965089107</v>
      </c>
    </row>
    <row r="28" spans="1:4" x14ac:dyDescent="0.3">
      <c r="A28" s="226" t="s">
        <v>589</v>
      </c>
      <c r="B28" s="240">
        <f>'Reference Values'!I14</f>
        <v>3310600</v>
      </c>
    </row>
    <row r="29" spans="1:4" x14ac:dyDescent="0.3">
      <c r="A29" s="449" t="s">
        <v>590</v>
      </c>
      <c r="B29" s="450">
        <f>B27/B28</f>
        <v>1.0853151684011693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44"/>
  <sheetViews>
    <sheetView workbookViewId="0">
      <selection activeCell="E10" sqref="E10"/>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62" width="7.77734375" customWidth="1"/>
    <col min="63" max="63" width="9.77734375" customWidth="1"/>
  </cols>
  <sheetData>
    <row r="1" spans="1:63" ht="15.75" customHeight="1" x14ac:dyDescent="0.3">
      <c r="A1" s="198" t="s">
        <v>148</v>
      </c>
      <c r="B1" s="30"/>
      <c r="C1" s="30"/>
      <c r="D1" s="30"/>
      <c r="E1" s="39"/>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row>
    <row r="2" spans="1:63" x14ac:dyDescent="0.3">
      <c r="A2" s="30"/>
      <c r="B2" s="30"/>
      <c r="C2" s="3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row>
    <row r="3" spans="1:63" ht="15.75" customHeight="1" x14ac:dyDescent="0.3">
      <c r="A3" s="508" t="s">
        <v>104</v>
      </c>
      <c r="B3" s="510" t="s">
        <v>291</v>
      </c>
      <c r="C3" s="510" t="s">
        <v>282</v>
      </c>
      <c r="D3" s="510" t="s">
        <v>57</v>
      </c>
      <c r="E3" s="122" t="s">
        <v>283</v>
      </c>
      <c r="F3" s="57"/>
      <c r="G3" s="58"/>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58"/>
      <c r="AP3" s="58"/>
      <c r="AQ3" s="58"/>
      <c r="AR3" s="58"/>
      <c r="AS3" s="58"/>
      <c r="AT3" s="58"/>
      <c r="AU3" s="58"/>
      <c r="AV3" s="20"/>
      <c r="AW3" s="20"/>
      <c r="AX3" s="20"/>
      <c r="AY3" s="20"/>
      <c r="AZ3" s="20"/>
      <c r="BA3" s="20"/>
      <c r="BB3" s="20"/>
      <c r="BC3" s="20"/>
      <c r="BD3" s="58"/>
      <c r="BE3" s="58"/>
      <c r="BF3" s="58"/>
      <c r="BG3" s="58"/>
      <c r="BH3" s="58"/>
      <c r="BI3" s="58"/>
      <c r="BJ3" s="58"/>
      <c r="BK3" s="491" t="s">
        <v>1</v>
      </c>
    </row>
    <row r="4" spans="1:63" x14ac:dyDescent="0.3">
      <c r="A4" s="509"/>
      <c r="B4" s="511"/>
      <c r="C4" s="512"/>
      <c r="D4" s="511"/>
      <c r="E4" s="24">
        <v>2018</v>
      </c>
      <c r="F4" s="24">
        <f>E4+1</f>
        <v>2019</v>
      </c>
      <c r="G4" s="24">
        <f t="shared" ref="G4:BJ4" si="0">F4+1</f>
        <v>2020</v>
      </c>
      <c r="H4" s="24">
        <f t="shared" si="0"/>
        <v>2021</v>
      </c>
      <c r="I4" s="24">
        <f t="shared" si="0"/>
        <v>2022</v>
      </c>
      <c r="J4" s="24">
        <f t="shared" si="0"/>
        <v>2023</v>
      </c>
      <c r="K4" s="24">
        <f t="shared" si="0"/>
        <v>2024</v>
      </c>
      <c r="L4" s="24">
        <f t="shared" si="0"/>
        <v>2025</v>
      </c>
      <c r="M4" s="24">
        <f t="shared" si="0"/>
        <v>2026</v>
      </c>
      <c r="N4" s="24">
        <f t="shared" si="0"/>
        <v>2027</v>
      </c>
      <c r="O4" s="24">
        <f t="shared" si="0"/>
        <v>2028</v>
      </c>
      <c r="P4" s="24">
        <f t="shared" si="0"/>
        <v>2029</v>
      </c>
      <c r="Q4" s="24">
        <f t="shared" si="0"/>
        <v>2030</v>
      </c>
      <c r="R4" s="24">
        <f t="shared" si="0"/>
        <v>2031</v>
      </c>
      <c r="S4" s="24">
        <f t="shared" si="0"/>
        <v>2032</v>
      </c>
      <c r="T4" s="24">
        <f t="shared" si="0"/>
        <v>2033</v>
      </c>
      <c r="U4" s="24">
        <f t="shared" si="0"/>
        <v>2034</v>
      </c>
      <c r="V4" s="24">
        <f t="shared" si="0"/>
        <v>2035</v>
      </c>
      <c r="W4" s="24">
        <f t="shared" si="0"/>
        <v>2036</v>
      </c>
      <c r="X4" s="24">
        <f t="shared" si="0"/>
        <v>2037</v>
      </c>
      <c r="Y4" s="24">
        <f t="shared" si="0"/>
        <v>2038</v>
      </c>
      <c r="Z4" s="24">
        <f t="shared" si="0"/>
        <v>2039</v>
      </c>
      <c r="AA4" s="24">
        <f t="shared" si="0"/>
        <v>2040</v>
      </c>
      <c r="AB4" s="24">
        <f t="shared" si="0"/>
        <v>2041</v>
      </c>
      <c r="AC4" s="24">
        <f t="shared" si="0"/>
        <v>2042</v>
      </c>
      <c r="AD4" s="24">
        <f t="shared" si="0"/>
        <v>2043</v>
      </c>
      <c r="AE4" s="24">
        <f t="shared" si="0"/>
        <v>2044</v>
      </c>
      <c r="AF4" s="24">
        <f t="shared" si="0"/>
        <v>2045</v>
      </c>
      <c r="AG4" s="24">
        <f t="shared" si="0"/>
        <v>2046</v>
      </c>
      <c r="AH4" s="24">
        <f t="shared" si="0"/>
        <v>2047</v>
      </c>
      <c r="AI4" s="24">
        <f t="shared" si="0"/>
        <v>2048</v>
      </c>
      <c r="AJ4" s="24">
        <f t="shared" si="0"/>
        <v>2049</v>
      </c>
      <c r="AK4" s="24">
        <f t="shared" si="0"/>
        <v>2050</v>
      </c>
      <c r="AL4" s="24">
        <f t="shared" si="0"/>
        <v>2051</v>
      </c>
      <c r="AM4" s="24">
        <f t="shared" si="0"/>
        <v>2052</v>
      </c>
      <c r="AN4" s="24">
        <f t="shared" si="0"/>
        <v>2053</v>
      </c>
      <c r="AO4" s="24">
        <f t="shared" si="0"/>
        <v>2054</v>
      </c>
      <c r="AP4" s="24">
        <f t="shared" si="0"/>
        <v>2055</v>
      </c>
      <c r="AQ4" s="24">
        <f t="shared" si="0"/>
        <v>2056</v>
      </c>
      <c r="AR4" s="24">
        <f t="shared" si="0"/>
        <v>2057</v>
      </c>
      <c r="AS4" s="24">
        <f t="shared" si="0"/>
        <v>2058</v>
      </c>
      <c r="AT4" s="24">
        <f t="shared" si="0"/>
        <v>2059</v>
      </c>
      <c r="AU4" s="24">
        <f t="shared" si="0"/>
        <v>2060</v>
      </c>
      <c r="AV4" s="24">
        <f t="shared" si="0"/>
        <v>2061</v>
      </c>
      <c r="AW4" s="24">
        <f t="shared" si="0"/>
        <v>2062</v>
      </c>
      <c r="AX4" s="24">
        <f t="shared" si="0"/>
        <v>2063</v>
      </c>
      <c r="AY4" s="24">
        <f t="shared" si="0"/>
        <v>2064</v>
      </c>
      <c r="AZ4" s="24">
        <f t="shared" si="0"/>
        <v>2065</v>
      </c>
      <c r="BA4" s="24">
        <f t="shared" si="0"/>
        <v>2066</v>
      </c>
      <c r="BB4" s="24">
        <f t="shared" si="0"/>
        <v>2067</v>
      </c>
      <c r="BC4" s="24">
        <f t="shared" si="0"/>
        <v>2068</v>
      </c>
      <c r="BD4" s="24">
        <f t="shared" si="0"/>
        <v>2069</v>
      </c>
      <c r="BE4" s="24">
        <f t="shared" si="0"/>
        <v>2070</v>
      </c>
      <c r="BF4" s="24">
        <f t="shared" si="0"/>
        <v>2071</v>
      </c>
      <c r="BG4" s="24">
        <f t="shared" si="0"/>
        <v>2072</v>
      </c>
      <c r="BH4" s="24">
        <f t="shared" si="0"/>
        <v>2073</v>
      </c>
      <c r="BI4" s="24">
        <f t="shared" si="0"/>
        <v>2074</v>
      </c>
      <c r="BJ4" s="24">
        <f t="shared" si="0"/>
        <v>2075</v>
      </c>
      <c r="BK4" s="493"/>
    </row>
    <row r="5" spans="1:63" ht="15.75" customHeight="1" x14ac:dyDescent="0.3">
      <c r="A5" s="202" t="s">
        <v>74</v>
      </c>
      <c r="B5" s="203">
        <f>'Residential Program CPAS'!B35</f>
        <v>10.348352461270929</v>
      </c>
      <c r="C5" s="204">
        <f>'Residential Program CPAS'!C32</f>
        <v>159795.63733687039</v>
      </c>
      <c r="D5" s="205">
        <f>'Residential Program CPAS'!D32</f>
        <v>0.9013900842834619</v>
      </c>
      <c r="E5" s="27"/>
      <c r="F5" s="27"/>
      <c r="G5" s="27"/>
      <c r="H5" s="27"/>
      <c r="I5" s="27"/>
      <c r="J5" s="27"/>
      <c r="K5" s="180">
        <f>'Residential Program CPAS'!K32</f>
        <v>144038.20300721112</v>
      </c>
      <c r="L5" s="180">
        <f>'Residential Program CPAS'!L32</f>
        <v>144038.20300721112</v>
      </c>
      <c r="M5" s="180">
        <f>'Residential Program CPAS'!M32</f>
        <v>143074.01683457461</v>
      </c>
      <c r="N5" s="180">
        <f>'Residential Program CPAS'!N32</f>
        <v>143072.88408080052</v>
      </c>
      <c r="O5" s="180">
        <f>'Residential Program CPAS'!O32</f>
        <v>141008.43344030844</v>
      </c>
      <c r="P5" s="180">
        <f>'Residential Program CPAS'!P32</f>
        <v>140841.72249362376</v>
      </c>
      <c r="Q5" s="180">
        <f>'Residential Program CPAS'!Q32</f>
        <v>139692.69721024905</v>
      </c>
      <c r="R5" s="180">
        <f>'Residential Program CPAS'!R32</f>
        <v>130102.98429215843</v>
      </c>
      <c r="S5" s="180">
        <f>'Residential Program CPAS'!S32</f>
        <v>69675.629368009453</v>
      </c>
      <c r="T5" s="180">
        <f>'Residential Program CPAS'!T32</f>
        <v>63093.229422709439</v>
      </c>
      <c r="U5" s="180">
        <f>'Residential Program CPAS'!U32</f>
        <v>47284.271584211703</v>
      </c>
      <c r="V5" s="180">
        <f>'Residential Program CPAS'!V32</f>
        <v>29322.884834926881</v>
      </c>
      <c r="W5" s="180">
        <f>'Residential Program CPAS'!W32</f>
        <v>28428.323962425089</v>
      </c>
      <c r="X5" s="180">
        <f>'Residential Program CPAS'!X32</f>
        <v>28428.323962425089</v>
      </c>
      <c r="Y5" s="180">
        <f>'Residential Program CPAS'!Y32</f>
        <v>28122.579948912553</v>
      </c>
      <c r="Z5" s="180">
        <f>'Residential Program CPAS'!Z32</f>
        <v>19615.505268801458</v>
      </c>
      <c r="AA5" s="180">
        <f>'Residential Program CPAS'!AA32</f>
        <v>4529.2020332751208</v>
      </c>
      <c r="AB5" s="180">
        <f>'Residential Program CPAS'!AB32</f>
        <v>4529.2020332751208</v>
      </c>
      <c r="AC5" s="180">
        <f>'Residential Program CPAS'!AC32</f>
        <v>3621.3564825564417</v>
      </c>
      <c r="AD5" s="180">
        <f>'Residential Program CPAS'!AD32</f>
        <v>3287.1670763442989</v>
      </c>
      <c r="AE5" s="180">
        <f>'Residential Program CPAS'!AE32</f>
        <v>904.33537470921272</v>
      </c>
      <c r="AF5" s="180">
        <f>'Residential Program CPAS'!AF32</f>
        <v>895.41077470921266</v>
      </c>
      <c r="AG5" s="180">
        <f>'Residential Program CPAS'!AG32</f>
        <v>895.41077470921266</v>
      </c>
      <c r="AH5" s="180">
        <f>'Residential Program CPAS'!AH32</f>
        <v>895.41077470921266</v>
      </c>
      <c r="AI5" s="180">
        <f>'Residential Program CPAS'!AI32</f>
        <v>895.41077470921266</v>
      </c>
      <c r="AJ5" s="180">
        <f>'Residential Program CPAS'!AJ32</f>
        <v>895.36703439484643</v>
      </c>
      <c r="AK5" s="180">
        <f>'Residential Program CPAS'!AK32</f>
        <v>895.36703439484643</v>
      </c>
      <c r="AL5" s="180">
        <f>'Residential Program CPAS'!AL32</f>
        <v>895.36703439484643</v>
      </c>
      <c r="AM5" s="180">
        <f>'Residential Program CPAS'!AM32</f>
        <v>895.36703439484643</v>
      </c>
      <c r="AN5" s="180">
        <f>'Residential Program CPAS'!AN32</f>
        <v>895.36703439484643</v>
      </c>
      <c r="AO5" s="180">
        <f>'Residential Program CPAS'!AO32</f>
        <v>0</v>
      </c>
      <c r="AP5" s="180">
        <f>'Residential Program CPAS'!AP32</f>
        <v>0</v>
      </c>
      <c r="AQ5" s="180">
        <f>'Residential Program CPAS'!AQ32</f>
        <v>0</v>
      </c>
      <c r="AR5" s="180">
        <f>'Residential Program CPAS'!AR32</f>
        <v>0</v>
      </c>
      <c r="AS5" s="180">
        <f>'Residential Program CPAS'!AS32</f>
        <v>0</v>
      </c>
      <c r="AT5" s="180">
        <f>'Residential Program CPAS'!AT32</f>
        <v>0</v>
      </c>
      <c r="AU5" s="180">
        <f>'Residential Program CPAS'!AU32</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182">
        <f>SUM(I5:BJ5)</f>
        <v>1464769.6339895295</v>
      </c>
    </row>
    <row r="6" spans="1:63" ht="15.75" customHeight="1" x14ac:dyDescent="0.3">
      <c r="A6" s="202" t="s">
        <v>75</v>
      </c>
      <c r="B6" s="203">
        <f>'Business Program CPAS'!B24</f>
        <v>14.628783676440824</v>
      </c>
      <c r="C6" s="204">
        <f>'Business Program CPAS'!C21</f>
        <v>192719.44267384618</v>
      </c>
      <c r="D6" s="205">
        <f>'Business Program CPAS'!D21</f>
        <v>0.90980854293542646</v>
      </c>
      <c r="E6" s="27"/>
      <c r="F6" s="27"/>
      <c r="G6" s="27"/>
      <c r="H6" s="27"/>
      <c r="I6" s="27"/>
      <c r="J6" s="27"/>
      <c r="K6" s="180">
        <f>'Business Program CPAS'!K21</f>
        <v>175337.79533441944</v>
      </c>
      <c r="L6" s="180">
        <f>'Business Program CPAS'!L21</f>
        <v>175337.79533441944</v>
      </c>
      <c r="M6" s="180">
        <f>'Business Program CPAS'!M21</f>
        <v>175265.65602833361</v>
      </c>
      <c r="N6" s="180">
        <f>'Business Program CPAS'!N21</f>
        <v>173408.66759060192</v>
      </c>
      <c r="O6" s="180">
        <f>'Business Program CPAS'!O21</f>
        <v>172305.4631129241</v>
      </c>
      <c r="P6" s="180">
        <f>'Business Program CPAS'!P21</f>
        <v>171032.56984141355</v>
      </c>
      <c r="Q6" s="180">
        <f>'Business Program CPAS'!Q21</f>
        <v>169579.8672602328</v>
      </c>
      <c r="R6" s="180">
        <f>'Business Program CPAS'!R21</f>
        <v>163780.34331044802</v>
      </c>
      <c r="S6" s="180">
        <f>'Business Program CPAS'!S21</f>
        <v>156270.14669161692</v>
      </c>
      <c r="T6" s="180">
        <f>'Business Program CPAS'!T21</f>
        <v>154417.4009306482</v>
      </c>
      <c r="U6" s="180">
        <f>'Business Program CPAS'!U21</f>
        <v>151223.20872144963</v>
      </c>
      <c r="V6" s="180">
        <f>'Business Program CPAS'!V21</f>
        <v>138532.68881856144</v>
      </c>
      <c r="W6" s="180">
        <f>'Business Program CPAS'!W21</f>
        <v>121253.18079395406</v>
      </c>
      <c r="X6" s="180">
        <f>'Business Program CPAS'!X21</f>
        <v>113094.06880580795</v>
      </c>
      <c r="Y6" s="180">
        <f>'Business Program CPAS'!Y21</f>
        <v>105777.87735760183</v>
      </c>
      <c r="Z6" s="180">
        <f>'Business Program CPAS'!Z21</f>
        <v>42696.559323614543</v>
      </c>
      <c r="AA6" s="180">
        <f>'Business Program CPAS'!AA21</f>
        <v>27894.740852250274</v>
      </c>
      <c r="AB6" s="180">
        <f>'Business Program CPAS'!AB21</f>
        <v>26889.611479987321</v>
      </c>
      <c r="AC6" s="180">
        <f>'Business Program CPAS'!AC21</f>
        <v>26223.540914450568</v>
      </c>
      <c r="AD6" s="180">
        <f>'Business Program CPAS'!AD21</f>
        <v>26223.540914450568</v>
      </c>
      <c r="AE6" s="180">
        <f>'Business Program CPAS'!AE21</f>
        <v>13146.966909479963</v>
      </c>
      <c r="AF6" s="180">
        <f>'Business Program CPAS'!AF21</f>
        <v>13028.836466994044</v>
      </c>
      <c r="AG6" s="180">
        <f>'Business Program CPAS'!AG21</f>
        <v>12855.53836036312</v>
      </c>
      <c r="AH6" s="180">
        <f>'Business Program CPAS'!AH21</f>
        <v>4065.4324626105627</v>
      </c>
      <c r="AI6" s="180">
        <f>'Business Program CPAS'!AI21</f>
        <v>3914.1316421828724</v>
      </c>
      <c r="AJ6" s="180">
        <f>'Business Program CPAS'!AJ21</f>
        <v>601.12792467461509</v>
      </c>
      <c r="AK6" s="180">
        <f>'Business Program CPAS'!AK21</f>
        <v>601.12792467461509</v>
      </c>
      <c r="AL6" s="180">
        <f>'Business Program CPAS'!AL21</f>
        <v>601.12792467461509</v>
      </c>
      <c r="AM6" s="180">
        <f>'Business Program CPAS'!AM21</f>
        <v>601.12792467461509</v>
      </c>
      <c r="AN6" s="180">
        <f>'Business Program CPAS'!AN21</f>
        <v>601.12792467461509</v>
      </c>
      <c r="AO6" s="180">
        <f>'Business Program CPAS'!AO21</f>
        <v>25.792387524251925</v>
      </c>
      <c r="AP6" s="180">
        <f>'Business Program CPAS'!AP21</f>
        <v>25.792387524251925</v>
      </c>
      <c r="AQ6" s="180">
        <f>'Business Program CPAS'!AQ21</f>
        <v>25.792387524251925</v>
      </c>
      <c r="AR6" s="180">
        <f>'Business Program CPAS'!AR21</f>
        <v>25.792387524251925</v>
      </c>
      <c r="AS6" s="180">
        <f>'Business Program CPAS'!AS21</f>
        <v>25.792387524251925</v>
      </c>
      <c r="AT6" s="180">
        <f>'Business Program CPAS'!AT21</f>
        <v>25.792387524251925</v>
      </c>
      <c r="AU6" s="180">
        <f>'Business Program CPAS'!AU21</f>
        <v>25.792387524251925</v>
      </c>
      <c r="AV6" s="180">
        <f>'Business Program CPAS'!AV21</f>
        <v>25.792387524251925</v>
      </c>
      <c r="AW6" s="180">
        <f>'Business Program CPAS'!AW21</f>
        <v>25.792387524251925</v>
      </c>
      <c r="AX6" s="180">
        <f>'Business Program CPAS'!AX21</f>
        <v>25.792387524251925</v>
      </c>
      <c r="AY6" s="180">
        <f>'Business Program CPAS'!AY21</f>
        <v>25.792387524251925</v>
      </c>
      <c r="AZ6" s="180">
        <f>'Business Program CPAS'!AZ21</f>
        <v>25.792387524251925</v>
      </c>
      <c r="BA6" s="180">
        <f>'Business Program CPAS'!BA21</f>
        <v>25.792387524251925</v>
      </c>
      <c r="BB6" s="180">
        <f>'Business Program CPAS'!BB21</f>
        <v>25.792387524251925</v>
      </c>
      <c r="BC6" s="180">
        <f>'Business Program CPAS'!BC21</f>
        <v>25.792387524251925</v>
      </c>
      <c r="BD6" s="180">
        <f>'Business Program CPAS'!BD21</f>
        <v>25.792387524251925</v>
      </c>
      <c r="BE6" s="180">
        <f>'Business Program CPAS'!BE21</f>
        <v>25.792387524251925</v>
      </c>
      <c r="BF6" s="180">
        <f>'Business Program CPAS'!BF21</f>
        <v>25.792387524251925</v>
      </c>
      <c r="BG6" s="180">
        <f>'Business Program CPAS'!BG21</f>
        <v>25.792387524251925</v>
      </c>
      <c r="BH6" s="180">
        <f>'Business Program CPAS'!BH21</f>
        <v>25.792387524251925</v>
      </c>
      <c r="BI6" s="180">
        <f>'Business Program CPAS'!BI21</f>
        <v>0</v>
      </c>
      <c r="BJ6" s="180">
        <f>'Business Program CPAS'!BJ21</f>
        <v>0</v>
      </c>
      <c r="BK6" s="182">
        <f t="shared" ref="BK6:BK8" si="1">SUM(I6:BJ6)</f>
        <v>2517077.1166326734</v>
      </c>
    </row>
    <row r="7" spans="1:63" ht="15.75" customHeight="1" x14ac:dyDescent="0.3">
      <c r="A7" s="202" t="s">
        <v>307</v>
      </c>
      <c r="B7" s="203">
        <f>'(b-25) Conversion CPAS'!B15</f>
        <v>24.74797406909018</v>
      </c>
      <c r="C7" s="204">
        <f>'(b-25) Conversion CPAS'!C12</f>
        <v>52788.713764725217</v>
      </c>
      <c r="D7" s="205">
        <f>'(b-25) Conversion CPAS'!D12</f>
        <v>0.80373979381312666</v>
      </c>
      <c r="E7" s="27"/>
      <c r="F7" s="27"/>
      <c r="G7" s="27"/>
      <c r="H7" s="27"/>
      <c r="I7" s="27"/>
      <c r="J7" s="27"/>
      <c r="K7" s="180">
        <f>'(b-25) Conversion CPAS'!K12</f>
        <v>42428.389916920409</v>
      </c>
      <c r="L7" s="180">
        <f>'(b-25) Conversion CPAS'!L12</f>
        <v>42428.389916920409</v>
      </c>
      <c r="M7" s="180">
        <f>'(b-25) Conversion CPAS'!M12</f>
        <v>42428.389916920409</v>
      </c>
      <c r="N7" s="180">
        <f>'(b-25) Conversion CPAS'!N12</f>
        <v>42428.389916920409</v>
      </c>
      <c r="O7" s="180">
        <f>'(b-25) Conversion CPAS'!O12</f>
        <v>42428.389916920409</v>
      </c>
      <c r="P7" s="180">
        <f>'(b-25) Conversion CPAS'!P12</f>
        <v>42428.389916920409</v>
      </c>
      <c r="Q7" s="180">
        <f>'(b-25) Conversion CPAS'!Q12</f>
        <v>42428.389916920409</v>
      </c>
      <c r="R7" s="180">
        <f>'(b-25) Conversion CPAS'!R12</f>
        <v>42428.389916920409</v>
      </c>
      <c r="S7" s="180">
        <f>'(b-25) Conversion CPAS'!S12</f>
        <v>42428.389916920409</v>
      </c>
      <c r="T7" s="180">
        <f>'(b-25) Conversion CPAS'!T12</f>
        <v>42428.389916920409</v>
      </c>
      <c r="U7" s="180">
        <f>'(b-25) Conversion CPAS'!U12</f>
        <v>42428.389916920409</v>
      </c>
      <c r="V7" s="180">
        <f>'(b-25) Conversion CPAS'!V12</f>
        <v>41473.778864320411</v>
      </c>
      <c r="W7" s="180">
        <f>'(b-25) Conversion CPAS'!W12</f>
        <v>41473.778864320411</v>
      </c>
      <c r="X7" s="180">
        <f>'(b-25) Conversion CPAS'!X12</f>
        <v>41473.778864320411</v>
      </c>
      <c r="Y7" s="180">
        <f>'(b-25) Conversion CPAS'!Y12</f>
        <v>41473.778864320411</v>
      </c>
      <c r="Z7" s="180">
        <f>'(b-25) Conversion CPAS'!Z12</f>
        <v>42391.857446320406</v>
      </c>
      <c r="AA7" s="180">
        <f>'(b-25) Conversion CPAS'!AA12</f>
        <v>42391.857446320406</v>
      </c>
      <c r="AB7" s="180">
        <f>'(b-25) Conversion CPAS'!AB12</f>
        <v>42391.857446320406</v>
      </c>
      <c r="AC7" s="180">
        <f>'(b-25) Conversion CPAS'!AC12</f>
        <v>42391.857446320406</v>
      </c>
      <c r="AD7" s="180">
        <f>'(b-25) Conversion CPAS'!AD12</f>
        <v>42391.857446320406</v>
      </c>
      <c r="AE7" s="180">
        <f>'(b-25) Conversion CPAS'!AE12</f>
        <v>42381.587060711267</v>
      </c>
      <c r="AF7" s="180">
        <f>'(b-25) Conversion CPAS'!AF12</f>
        <v>42381.587060711267</v>
      </c>
      <c r="AG7" s="180">
        <f>'(b-25) Conversion CPAS'!AG12</f>
        <v>41462.327102711264</v>
      </c>
      <c r="AH7" s="180">
        <f>'(b-25) Conversion CPAS'!AH12</f>
        <v>41462.327102711264</v>
      </c>
      <c r="AI7" s="180">
        <f>'(b-25) Conversion CPAS'!AI12</f>
        <v>41462.327102711264</v>
      </c>
      <c r="AJ7" s="180">
        <f>'(b-25) Conversion CPAS'!AJ12</f>
        <v>23.981653715839386</v>
      </c>
      <c r="AK7" s="180">
        <f>'(b-25) Conversion CPAS'!AK12</f>
        <v>23.981653715839386</v>
      </c>
      <c r="AL7" s="180">
        <f>'(b-25) Conversion CPAS'!AL12</f>
        <v>23.981653715839386</v>
      </c>
      <c r="AM7" s="180">
        <f>'(b-25) Conversion CPAS'!AM12</f>
        <v>23.981653715839386</v>
      </c>
      <c r="AN7" s="180">
        <f>'(b-25) Conversion CPAS'!AN12</f>
        <v>23.981653715839386</v>
      </c>
      <c r="AO7" s="180">
        <f>'(b-25) Conversion CPAS'!AO12</f>
        <v>0</v>
      </c>
      <c r="AP7" s="180">
        <f>'(b-25) Conversion CPAS'!AP12</f>
        <v>0</v>
      </c>
      <c r="AQ7" s="180">
        <f>'(b-25) Conversion CPAS'!AQ12</f>
        <v>0</v>
      </c>
      <c r="AR7" s="180">
        <f>'(b-25) Conversion CPAS'!AR12</f>
        <v>0</v>
      </c>
      <c r="AS7" s="180">
        <f>'(b-25) Conversion CPAS'!AS12</f>
        <v>0</v>
      </c>
      <c r="AT7" s="180">
        <f>'(b-25) Conversion CPAS'!AT12</f>
        <v>0</v>
      </c>
      <c r="AU7" s="180">
        <f>'(b-25) Conversion CPAS'!AU12</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182">
        <f t="shared" si="1"/>
        <v>1053836.7554731439</v>
      </c>
    </row>
    <row r="8" spans="1:63" ht="15.75" customHeight="1" x14ac:dyDescent="0.3">
      <c r="A8" s="202" t="s">
        <v>69</v>
      </c>
      <c r="B8" s="203">
        <f>'VO Program CPAS'!B9</f>
        <v>15</v>
      </c>
      <c r="C8" s="204">
        <f>'VO Program CPAS'!C6</f>
        <v>77168.594707502081</v>
      </c>
      <c r="D8" s="205" t="str">
        <f>'VO Program CPAS'!D6</f>
        <v>N/A</v>
      </c>
      <c r="E8" s="27"/>
      <c r="F8" s="27"/>
      <c r="G8" s="27"/>
      <c r="H8" s="27"/>
      <c r="I8" s="27"/>
      <c r="J8" s="27"/>
      <c r="K8" s="180">
        <f>'VO Program CPAS'!K5</f>
        <v>77168.594707502081</v>
      </c>
      <c r="L8" s="180">
        <f>'VO Program CPAS'!L5</f>
        <v>77168.594707502081</v>
      </c>
      <c r="M8" s="180">
        <f>'VO Program CPAS'!M5</f>
        <v>77168.594707502081</v>
      </c>
      <c r="N8" s="180">
        <f>'VO Program CPAS'!N5</f>
        <v>77168.594707502081</v>
      </c>
      <c r="O8" s="180">
        <f>'VO Program CPAS'!O5</f>
        <v>77168.594707502081</v>
      </c>
      <c r="P8" s="180">
        <f>'VO Program CPAS'!P5</f>
        <v>77168.594707502081</v>
      </c>
      <c r="Q8" s="180">
        <f>'VO Program CPAS'!Q5</f>
        <v>77168.594707502081</v>
      </c>
      <c r="R8" s="180">
        <f>'VO Program CPAS'!R5</f>
        <v>77168.594707502081</v>
      </c>
      <c r="S8" s="180">
        <f>'VO Program CPAS'!S5</f>
        <v>77168.594707502081</v>
      </c>
      <c r="T8" s="180">
        <f>'VO Program CPAS'!T5</f>
        <v>77168.594707502081</v>
      </c>
      <c r="U8" s="180">
        <f>'VO Program CPAS'!U5</f>
        <v>77168.594707502081</v>
      </c>
      <c r="V8" s="180">
        <f>'VO Program CPAS'!V5</f>
        <v>77168.594707502081</v>
      </c>
      <c r="W8" s="180">
        <f>'VO Program CPAS'!W5</f>
        <v>77168.594707502081</v>
      </c>
      <c r="X8" s="180">
        <f>'VO Program CPAS'!X5</f>
        <v>77168.594707502081</v>
      </c>
      <c r="Y8" s="180">
        <f>'VO Program CPAS'!Y5</f>
        <v>77168.594707502081</v>
      </c>
      <c r="Z8" s="180">
        <f>'VO Program CPAS'!Z5</f>
        <v>0</v>
      </c>
      <c r="AA8" s="180">
        <f>'VO Program CPAS'!AA5</f>
        <v>0</v>
      </c>
      <c r="AB8" s="180">
        <f>'VO Program CPAS'!AB5</f>
        <v>0</v>
      </c>
      <c r="AC8" s="180">
        <f>'VO Program CPAS'!AC5</f>
        <v>0</v>
      </c>
      <c r="AD8" s="180">
        <f>'VO Program CPAS'!AD5</f>
        <v>0</v>
      </c>
      <c r="AE8" s="180">
        <f>'VO Program CPAS'!AE5</f>
        <v>0</v>
      </c>
      <c r="AF8" s="180">
        <f>'VO Program CPAS'!AF5</f>
        <v>0</v>
      </c>
      <c r="AG8" s="180">
        <f>'VO Program CPAS'!AG5</f>
        <v>0</v>
      </c>
      <c r="AH8" s="180">
        <f>'VO Program CPAS'!AH5</f>
        <v>0</v>
      </c>
      <c r="AI8" s="180">
        <f>'VO Program CPAS'!AI5</f>
        <v>0</v>
      </c>
      <c r="AJ8" s="180">
        <f>'VO Program CPAS'!AJ5</f>
        <v>0</v>
      </c>
      <c r="AK8" s="180">
        <f>'VO Program CPAS'!AK5</f>
        <v>0</v>
      </c>
      <c r="AL8" s="180">
        <f>'VO Program CPAS'!AL5</f>
        <v>0</v>
      </c>
      <c r="AM8" s="180">
        <f>'VO Program CPAS'!AM5</f>
        <v>0</v>
      </c>
      <c r="AN8" s="180">
        <f>'VO Program CPAS'!AN5</f>
        <v>0</v>
      </c>
      <c r="AO8" s="180">
        <f>'VO Program CPAS'!AO5</f>
        <v>0</v>
      </c>
      <c r="AP8" s="180">
        <f>'VO Program CPAS'!AP5</f>
        <v>0</v>
      </c>
      <c r="AQ8" s="180">
        <f>'VO Program CPAS'!AQ5</f>
        <v>0</v>
      </c>
      <c r="AR8" s="180">
        <f>'VO Program CPAS'!AR5</f>
        <v>0</v>
      </c>
      <c r="AS8" s="180">
        <f>'VO Program CPAS'!AS5</f>
        <v>0</v>
      </c>
      <c r="AT8" s="180">
        <f>'VO Program CPAS'!AT5</f>
        <v>0</v>
      </c>
      <c r="AU8" s="180">
        <f>'VO Program CPAS'!AU5</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182">
        <f t="shared" si="1"/>
        <v>1157528.920612531</v>
      </c>
    </row>
    <row r="9" spans="1:63" ht="15.75" customHeight="1" x14ac:dyDescent="0.3">
      <c r="A9" s="183" t="s">
        <v>408</v>
      </c>
      <c r="B9" s="199"/>
      <c r="C9" s="185">
        <f>SUM(C5:C8)</f>
        <v>482472.38848294388</v>
      </c>
      <c r="D9" s="208">
        <f>K9/C9</f>
        <v>0.90984063222007872</v>
      </c>
      <c r="E9" s="26"/>
      <c r="F9" s="26"/>
      <c r="G9" s="26"/>
      <c r="H9" s="26"/>
      <c r="I9" s="26"/>
      <c r="J9" s="26"/>
      <c r="K9" s="185">
        <f>SUM(K5:K8)</f>
        <v>438972.98296605307</v>
      </c>
      <c r="L9" s="185">
        <f t="shared" ref="L9" si="2">SUM(L5:L8)</f>
        <v>438972.98296605307</v>
      </c>
      <c r="M9" s="185">
        <f t="shared" ref="M9" si="3">SUM(M5:M8)</f>
        <v>437936.65748733073</v>
      </c>
      <c r="N9" s="185">
        <f t="shared" ref="N9" si="4">SUM(N5:N8)</f>
        <v>436078.53629582492</v>
      </c>
      <c r="O9" s="185">
        <f t="shared" ref="O9" si="5">SUM(O5:O8)</f>
        <v>432910.88117765507</v>
      </c>
      <c r="P9" s="185">
        <f t="shared" ref="P9" si="6">SUM(P5:P8)</f>
        <v>431471.27695945976</v>
      </c>
      <c r="Q9" s="185">
        <f t="shared" ref="Q9" si="7">SUM(Q5:Q8)</f>
        <v>428869.54909490433</v>
      </c>
      <c r="R9" s="185">
        <f t="shared" ref="R9" si="8">SUM(R5:R8)</f>
        <v>413480.31222702889</v>
      </c>
      <c r="S9" s="185">
        <f t="shared" ref="S9" si="9">SUM(S5:S8)</f>
        <v>345542.76068404887</v>
      </c>
      <c r="T9" s="185">
        <f t="shared" ref="T9" si="10">SUM(T5:T8)</f>
        <v>337107.61497778015</v>
      </c>
      <c r="U9" s="185">
        <f t="shared" ref="U9" si="11">SUM(U5:U8)</f>
        <v>318104.46493008384</v>
      </c>
      <c r="V9" s="185">
        <f t="shared" ref="V9" si="12">SUM(V5:V8)</f>
        <v>286497.94722531084</v>
      </c>
      <c r="W9" s="185">
        <f t="shared" ref="W9" si="13">SUM(W5:W8)</f>
        <v>268323.87832820159</v>
      </c>
      <c r="X9" s="185">
        <f t="shared" ref="X9" si="14">SUM(X5:X8)</f>
        <v>260164.76634005553</v>
      </c>
      <c r="Y9" s="185">
        <f t="shared" ref="Y9" si="15">SUM(Y5:Y8)</f>
        <v>252542.83087833688</v>
      </c>
      <c r="Z9" s="185">
        <f t="shared" ref="Z9" si="16">SUM(Z5:Z8)</f>
        <v>104703.9220387364</v>
      </c>
      <c r="AA9" s="185">
        <f t="shared" ref="AA9" si="17">SUM(AA5:AA8)</f>
        <v>74815.800331845792</v>
      </c>
      <c r="AB9" s="185">
        <f t="shared" ref="AB9" si="18">SUM(AB5:AB8)</f>
        <v>73810.670959582843</v>
      </c>
      <c r="AC9" s="185">
        <f t="shared" ref="AC9" si="19">SUM(AC5:AC8)</f>
        <v>72236.754843327421</v>
      </c>
      <c r="AD9" s="185">
        <f t="shared" ref="AD9" si="20">SUM(AD5:AD8)</f>
        <v>71902.565437115278</v>
      </c>
      <c r="AE9" s="185">
        <f t="shared" ref="AE9" si="21">SUM(AE5:AE8)</f>
        <v>56432.889344900439</v>
      </c>
      <c r="AF9" s="185">
        <f t="shared" ref="AF9" si="22">SUM(AF5:AF8)</f>
        <v>56305.834302414522</v>
      </c>
      <c r="AG9" s="185">
        <f t="shared" ref="AG9" si="23">SUM(AG5:AG8)</f>
        <v>55213.276237783597</v>
      </c>
      <c r="AH9" s="185">
        <f t="shared" ref="AH9" si="24">SUM(AH5:AH8)</f>
        <v>46423.170340031036</v>
      </c>
      <c r="AI9" s="185">
        <f t="shared" ref="AI9" si="25">SUM(AI5:AI8)</f>
        <v>46271.869519603351</v>
      </c>
      <c r="AJ9" s="185">
        <f t="shared" ref="AJ9" si="26">SUM(AJ5:AJ8)</f>
        <v>1520.4766127853009</v>
      </c>
      <c r="AK9" s="185">
        <f t="shared" ref="AK9" si="27">SUM(AK5:AK8)</f>
        <v>1520.4766127853009</v>
      </c>
      <c r="AL9" s="185">
        <f t="shared" ref="AL9" si="28">SUM(AL5:AL8)</f>
        <v>1520.4766127853009</v>
      </c>
      <c r="AM9" s="185">
        <f t="shared" ref="AM9" si="29">SUM(AM5:AM8)</f>
        <v>1520.4766127853009</v>
      </c>
      <c r="AN9" s="185">
        <f t="shared" ref="AN9" si="30">SUM(AN5:AN8)</f>
        <v>1520.4766127853009</v>
      </c>
      <c r="AO9" s="185">
        <f t="shared" ref="AO9" si="31">SUM(AO5:AO8)</f>
        <v>25.792387524251925</v>
      </c>
      <c r="AP9" s="185">
        <f t="shared" ref="AP9" si="32">SUM(AP5:AP8)</f>
        <v>25.792387524251925</v>
      </c>
      <c r="AQ9" s="185">
        <f t="shared" ref="AQ9" si="33">SUM(AQ5:AQ8)</f>
        <v>25.792387524251925</v>
      </c>
      <c r="AR9" s="185">
        <f t="shared" ref="AR9" si="34">SUM(AR5:AR8)</f>
        <v>25.792387524251925</v>
      </c>
      <c r="AS9" s="185">
        <f t="shared" ref="AS9" si="35">SUM(AS5:AS8)</f>
        <v>25.792387524251925</v>
      </c>
      <c r="AT9" s="185">
        <f t="shared" ref="AT9" si="36">SUM(AT5:AT8)</f>
        <v>25.792387524251925</v>
      </c>
      <c r="AU9" s="185">
        <f t="shared" ref="AU9" si="37">SUM(AU5:AU8)</f>
        <v>25.792387524251925</v>
      </c>
      <c r="AV9" s="185">
        <f t="shared" ref="AV9" si="38">SUM(AV5:AV8)</f>
        <v>25.792387524251925</v>
      </c>
      <c r="AW9" s="185">
        <f t="shared" ref="AW9" si="39">SUM(AW5:AW8)</f>
        <v>25.792387524251925</v>
      </c>
      <c r="AX9" s="185">
        <f t="shared" ref="AX9" si="40">SUM(AX5:AX8)</f>
        <v>25.792387524251925</v>
      </c>
      <c r="AY9" s="185">
        <f t="shared" ref="AY9" si="41">SUM(AY5:AY8)</f>
        <v>25.792387524251925</v>
      </c>
      <c r="AZ9" s="185">
        <f t="shared" ref="AZ9" si="42">SUM(AZ5:AZ8)</f>
        <v>25.792387524251925</v>
      </c>
      <c r="BA9" s="185">
        <f t="shared" ref="BA9" si="43">SUM(BA5:BA8)</f>
        <v>25.792387524251925</v>
      </c>
      <c r="BB9" s="185">
        <f t="shared" ref="BB9" si="44">SUM(BB5:BB8)</f>
        <v>25.792387524251925</v>
      </c>
      <c r="BC9" s="185">
        <f t="shared" ref="BC9" si="45">SUM(BC5:BC8)</f>
        <v>25.792387524251925</v>
      </c>
      <c r="BD9" s="185">
        <f t="shared" ref="BD9" si="46">SUM(BD5:BD8)</f>
        <v>25.792387524251925</v>
      </c>
      <c r="BE9" s="185">
        <f t="shared" ref="BE9" si="47">SUM(BE5:BE8)</f>
        <v>25.792387524251925</v>
      </c>
      <c r="BF9" s="185">
        <f t="shared" ref="BF9" si="48">SUM(BF5:BF8)</f>
        <v>25.792387524251925</v>
      </c>
      <c r="BG9" s="185">
        <f t="shared" ref="BG9" si="49">SUM(BG5:BG8)</f>
        <v>25.792387524251925</v>
      </c>
      <c r="BH9" s="185">
        <f t="shared" ref="BH9" si="50">SUM(BH5:BH8)</f>
        <v>25.792387524251925</v>
      </c>
      <c r="BI9" s="185">
        <f t="shared" ref="BI9" si="51">SUM(BI5:BI8)</f>
        <v>0</v>
      </c>
      <c r="BJ9" s="185">
        <f t="shared" ref="BJ9" si="52">SUM(BJ5:BJ8)</f>
        <v>0</v>
      </c>
      <c r="BK9" s="177">
        <f>SUM(BK5:BK8)</f>
        <v>6193212.4267078768</v>
      </c>
    </row>
    <row r="10" spans="1:63" ht="15.75" customHeight="1" x14ac:dyDescent="0.3">
      <c r="A10" s="183" t="s">
        <v>506</v>
      </c>
      <c r="B10" s="188"/>
      <c r="C10" s="189"/>
      <c r="D10" s="200"/>
      <c r="E10" s="33"/>
      <c r="F10" s="33"/>
      <c r="G10" s="33"/>
      <c r="H10" s="33"/>
      <c r="I10" s="33"/>
      <c r="J10" s="33"/>
      <c r="K10" s="177">
        <v>0</v>
      </c>
      <c r="L10" s="177">
        <f t="shared" ref="L10" si="53">K9-L9</f>
        <v>0</v>
      </c>
      <c r="M10" s="177">
        <f t="shared" ref="M10" si="54">L9-M9</f>
        <v>1036.3254787223414</v>
      </c>
      <c r="N10" s="177">
        <f t="shared" ref="N10" si="55">M9-N9</f>
        <v>1858.1211915058084</v>
      </c>
      <c r="O10" s="177">
        <f t="shared" ref="O10" si="56">N9-O9</f>
        <v>3167.6551181698451</v>
      </c>
      <c r="P10" s="177">
        <f t="shared" ref="P10" si="57">O9-P9</f>
        <v>1439.6042181953089</v>
      </c>
      <c r="Q10" s="177">
        <f t="shared" ref="Q10" si="58">P9-Q9</f>
        <v>2601.7278645554325</v>
      </c>
      <c r="R10" s="177">
        <f t="shared" ref="R10" si="59">Q9-R9</f>
        <v>15389.236867875443</v>
      </c>
      <c r="S10" s="177">
        <f t="shared" ref="S10" si="60">R9-S9</f>
        <v>67937.551542980014</v>
      </c>
      <c r="T10" s="177">
        <f t="shared" ref="T10" si="61">S9-T9</f>
        <v>8435.1457062687259</v>
      </c>
      <c r="U10" s="177">
        <f t="shared" ref="U10" si="62">T9-U9</f>
        <v>19003.150047696312</v>
      </c>
      <c r="V10" s="177">
        <f t="shared" ref="V10" si="63">U9-V9</f>
        <v>31606.517704772996</v>
      </c>
      <c r="W10" s="177">
        <f t="shared" ref="W10" si="64">V9-W9</f>
        <v>18174.068897109246</v>
      </c>
      <c r="X10" s="177">
        <f t="shared" ref="X10" si="65">W9-X9</f>
        <v>8159.1119881460618</v>
      </c>
      <c r="Y10" s="177">
        <f t="shared" ref="Y10" si="66">X9-Y9</f>
        <v>7621.9354617186473</v>
      </c>
      <c r="Z10" s="177">
        <f t="shared" ref="Z10" si="67">Y9-Z9</f>
        <v>147838.90883960048</v>
      </c>
      <c r="AA10" s="177">
        <f t="shared" ref="AA10" si="68">Z9-AA9</f>
        <v>29888.121706890612</v>
      </c>
      <c r="AB10" s="177">
        <f t="shared" ref="AB10" si="69">AA9-AB9</f>
        <v>1005.1293722629489</v>
      </c>
      <c r="AC10" s="177">
        <f t="shared" ref="AC10" si="70">AB9-AC9</f>
        <v>1573.9161162554228</v>
      </c>
      <c r="AD10" s="177">
        <f t="shared" ref="AD10" si="71">AC9-AD9</f>
        <v>334.18940621214279</v>
      </c>
      <c r="AE10" s="177">
        <f t="shared" ref="AE10" si="72">AD9-AE9</f>
        <v>15469.676092214839</v>
      </c>
      <c r="AF10" s="177">
        <f t="shared" ref="AF10" si="73">AE9-AF9</f>
        <v>127.05504248591751</v>
      </c>
      <c r="AG10" s="177">
        <f t="shared" ref="AG10" si="74">AF9-AG9</f>
        <v>1092.5580646309245</v>
      </c>
      <c r="AH10" s="177">
        <f t="shared" ref="AH10" si="75">AG9-AH9</f>
        <v>8790.1058977525608</v>
      </c>
      <c r="AI10" s="177">
        <f t="shared" ref="AI10" si="76">AH9-AI9</f>
        <v>151.30082042768481</v>
      </c>
      <c r="AJ10" s="177">
        <f t="shared" ref="AJ10" si="77">AI9-AJ9</f>
        <v>44751.392906818051</v>
      </c>
      <c r="AK10" s="177">
        <f t="shared" ref="AK10" si="78">AJ9-AK9</f>
        <v>0</v>
      </c>
      <c r="AL10" s="177">
        <f t="shared" ref="AL10" si="79">AK9-AL9</f>
        <v>0</v>
      </c>
      <c r="AM10" s="177">
        <f t="shared" ref="AM10" si="80">AL9-AM9</f>
        <v>0</v>
      </c>
      <c r="AN10" s="177">
        <f t="shared" ref="AN10" si="81">AM9-AN9</f>
        <v>0</v>
      </c>
      <c r="AO10" s="177">
        <f t="shared" ref="AO10" si="82">AN9-AO9</f>
        <v>1494.6842252610488</v>
      </c>
      <c r="AP10" s="177">
        <f t="shared" ref="AP10" si="83">AO9-AP9</f>
        <v>0</v>
      </c>
      <c r="AQ10" s="177">
        <f t="shared" ref="AQ10" si="84">AP9-AQ9</f>
        <v>0</v>
      </c>
      <c r="AR10" s="177">
        <f t="shared" ref="AR10" si="85">AQ9-AR9</f>
        <v>0</v>
      </c>
      <c r="AS10" s="177">
        <f t="shared" ref="AS10" si="86">AR9-AS9</f>
        <v>0</v>
      </c>
      <c r="AT10" s="177">
        <f t="shared" ref="AT10" si="87">AS9-AT9</f>
        <v>0</v>
      </c>
      <c r="AU10" s="177">
        <f t="shared" ref="AU10" si="88">AT9-AU9</f>
        <v>0</v>
      </c>
      <c r="AV10" s="177">
        <f t="shared" ref="AV10" si="89">AU9-AV9</f>
        <v>0</v>
      </c>
      <c r="AW10" s="177">
        <f t="shared" ref="AW10" si="90">AV9-AW9</f>
        <v>0</v>
      </c>
      <c r="AX10" s="177">
        <f t="shared" ref="AX10" si="91">AW9-AX9</f>
        <v>0</v>
      </c>
      <c r="AY10" s="177">
        <f t="shared" ref="AY10" si="92">AX9-AY9</f>
        <v>0</v>
      </c>
      <c r="AZ10" s="177">
        <f t="shared" ref="AZ10" si="93">AY9-AZ9</f>
        <v>0</v>
      </c>
      <c r="BA10" s="177">
        <f t="shared" ref="BA10" si="94">AZ9-BA9</f>
        <v>0</v>
      </c>
      <c r="BB10" s="177">
        <f t="shared" ref="BB10" si="95">BA9-BB9</f>
        <v>0</v>
      </c>
      <c r="BC10" s="177">
        <f t="shared" ref="BC10" si="96">BB9-BC9</f>
        <v>0</v>
      </c>
      <c r="BD10" s="177">
        <f t="shared" ref="BD10" si="97">BC9-BD9</f>
        <v>0</v>
      </c>
      <c r="BE10" s="177">
        <f t="shared" ref="BE10" si="98">BD9-BE9</f>
        <v>0</v>
      </c>
      <c r="BF10" s="177">
        <f t="shared" ref="BF10" si="99">BE9-BF9</f>
        <v>0</v>
      </c>
      <c r="BG10" s="177">
        <f t="shared" ref="BG10" si="100">BF9-BG9</f>
        <v>0</v>
      </c>
      <c r="BH10" s="177">
        <f t="shared" ref="BH10" si="101">BG9-BH9</f>
        <v>0</v>
      </c>
      <c r="BI10" s="177">
        <f t="shared" ref="BI10" si="102">BH9-BI9</f>
        <v>25.792387524251925</v>
      </c>
      <c r="BJ10" s="177">
        <f t="shared" ref="BJ10" si="103">BI9-BJ9</f>
        <v>0</v>
      </c>
      <c r="BK10" s="40"/>
    </row>
    <row r="11" spans="1:63" ht="15.75" customHeight="1" x14ac:dyDescent="0.3">
      <c r="A11" s="183" t="s">
        <v>507</v>
      </c>
      <c r="B11" s="188"/>
      <c r="C11" s="189"/>
      <c r="D11" s="189"/>
      <c r="E11" s="26"/>
      <c r="F11" s="26"/>
      <c r="G11" s="26"/>
      <c r="H11" s="26"/>
      <c r="I11" s="26"/>
      <c r="J11" s="26"/>
      <c r="K11" s="177">
        <f>$K$9-K9</f>
        <v>0</v>
      </c>
      <c r="L11" s="177">
        <f>$K$9-L9</f>
        <v>0</v>
      </c>
      <c r="M11" s="177">
        <f t="shared" ref="M11:BJ11" si="104">$K$9-M9</f>
        <v>1036.3254787223414</v>
      </c>
      <c r="N11" s="177">
        <f t="shared" si="104"/>
        <v>2894.4466702281497</v>
      </c>
      <c r="O11" s="177">
        <f t="shared" si="104"/>
        <v>6062.1017883979948</v>
      </c>
      <c r="P11" s="177">
        <f t="shared" si="104"/>
        <v>7501.7060065933038</v>
      </c>
      <c r="Q11" s="177">
        <f t="shared" si="104"/>
        <v>10103.433871148736</v>
      </c>
      <c r="R11" s="177">
        <f t="shared" si="104"/>
        <v>25492.670739024179</v>
      </c>
      <c r="S11" s="177">
        <f t="shared" si="104"/>
        <v>93430.222282004193</v>
      </c>
      <c r="T11" s="177">
        <f t="shared" si="104"/>
        <v>101865.36798827292</v>
      </c>
      <c r="U11" s="177">
        <f t="shared" si="104"/>
        <v>120868.51803596923</v>
      </c>
      <c r="V11" s="177">
        <f t="shared" si="104"/>
        <v>152475.03574074223</v>
      </c>
      <c r="W11" s="177">
        <f t="shared" si="104"/>
        <v>170649.10463785147</v>
      </c>
      <c r="X11" s="177">
        <f t="shared" si="104"/>
        <v>178808.21662599753</v>
      </c>
      <c r="Y11" s="177">
        <f t="shared" si="104"/>
        <v>186430.15208771618</v>
      </c>
      <c r="Z11" s="177">
        <f t="shared" si="104"/>
        <v>334269.06092731666</v>
      </c>
      <c r="AA11" s="177">
        <f t="shared" si="104"/>
        <v>364157.1826342073</v>
      </c>
      <c r="AB11" s="177">
        <f t="shared" si="104"/>
        <v>365162.31200647022</v>
      </c>
      <c r="AC11" s="177">
        <f t="shared" si="104"/>
        <v>366736.22812272562</v>
      </c>
      <c r="AD11" s="177">
        <f t="shared" si="104"/>
        <v>367070.4175289378</v>
      </c>
      <c r="AE11" s="177">
        <f t="shared" si="104"/>
        <v>382540.09362115263</v>
      </c>
      <c r="AF11" s="177">
        <f t="shared" si="104"/>
        <v>382667.14866363857</v>
      </c>
      <c r="AG11" s="177">
        <f t="shared" si="104"/>
        <v>383759.70672826946</v>
      </c>
      <c r="AH11" s="177">
        <f t="shared" si="104"/>
        <v>392549.81262602203</v>
      </c>
      <c r="AI11" s="177">
        <f t="shared" si="104"/>
        <v>392701.11344644974</v>
      </c>
      <c r="AJ11" s="177">
        <f t="shared" si="104"/>
        <v>437452.50635326776</v>
      </c>
      <c r="AK11" s="177">
        <f t="shared" si="104"/>
        <v>437452.50635326776</v>
      </c>
      <c r="AL11" s="177">
        <f t="shared" si="104"/>
        <v>437452.50635326776</v>
      </c>
      <c r="AM11" s="177">
        <f t="shared" si="104"/>
        <v>437452.50635326776</v>
      </c>
      <c r="AN11" s="177">
        <f t="shared" si="104"/>
        <v>437452.50635326776</v>
      </c>
      <c r="AO11" s="177">
        <f t="shared" si="104"/>
        <v>438947.1905785288</v>
      </c>
      <c r="AP11" s="177">
        <f t="shared" si="104"/>
        <v>438947.1905785288</v>
      </c>
      <c r="AQ11" s="177">
        <f t="shared" si="104"/>
        <v>438947.1905785288</v>
      </c>
      <c r="AR11" s="177">
        <f t="shared" si="104"/>
        <v>438947.1905785288</v>
      </c>
      <c r="AS11" s="177">
        <f t="shared" si="104"/>
        <v>438947.1905785288</v>
      </c>
      <c r="AT11" s="177">
        <f t="shared" si="104"/>
        <v>438947.1905785288</v>
      </c>
      <c r="AU11" s="177">
        <f t="shared" si="104"/>
        <v>438947.1905785288</v>
      </c>
      <c r="AV11" s="177">
        <f t="shared" si="104"/>
        <v>438947.1905785288</v>
      </c>
      <c r="AW11" s="177">
        <f t="shared" si="104"/>
        <v>438947.1905785288</v>
      </c>
      <c r="AX11" s="177">
        <f t="shared" si="104"/>
        <v>438947.1905785288</v>
      </c>
      <c r="AY11" s="177">
        <f t="shared" si="104"/>
        <v>438947.1905785288</v>
      </c>
      <c r="AZ11" s="177">
        <f t="shared" si="104"/>
        <v>438947.1905785288</v>
      </c>
      <c r="BA11" s="177">
        <f t="shared" si="104"/>
        <v>438947.1905785288</v>
      </c>
      <c r="BB11" s="177">
        <f t="shared" si="104"/>
        <v>438947.1905785288</v>
      </c>
      <c r="BC11" s="177">
        <f t="shared" si="104"/>
        <v>438947.1905785288</v>
      </c>
      <c r="BD11" s="177">
        <f t="shared" si="104"/>
        <v>438947.1905785288</v>
      </c>
      <c r="BE11" s="177">
        <f t="shared" si="104"/>
        <v>438947.1905785288</v>
      </c>
      <c r="BF11" s="177">
        <f t="shared" si="104"/>
        <v>438947.1905785288</v>
      </c>
      <c r="BG11" s="177">
        <f t="shared" si="104"/>
        <v>438947.1905785288</v>
      </c>
      <c r="BH11" s="177">
        <f t="shared" si="104"/>
        <v>438947.1905785288</v>
      </c>
      <c r="BI11" s="177">
        <f t="shared" si="104"/>
        <v>438972.98296605307</v>
      </c>
      <c r="BJ11" s="177">
        <f t="shared" si="104"/>
        <v>438972.98296605307</v>
      </c>
      <c r="BK11" s="41"/>
    </row>
    <row r="12" spans="1:63" ht="15.75" customHeight="1" x14ac:dyDescent="0.3">
      <c r="A12" s="196" t="s">
        <v>509</v>
      </c>
      <c r="B12" s="209">
        <f>SUMPRODUCT(B5:B8,C5:C8)/C9</f>
        <v>14.377641953500298</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row>
    <row r="13" spans="1:63" ht="15.75" customHeight="1" x14ac:dyDescent="0.3">
      <c r="A13" s="196" t="s">
        <v>510</v>
      </c>
      <c r="B13" s="209">
        <f>SUMPRODUCT(B5:B7,C5:C7)/SUM(C5:C7)</f>
        <v>14.259146897221854</v>
      </c>
      <c r="C13" s="30"/>
      <c r="D13" s="30"/>
      <c r="E13" s="30"/>
      <c r="F13" s="30"/>
      <c r="G13" s="30"/>
      <c r="H13" s="39"/>
      <c r="I13" s="30"/>
      <c r="J13" s="39"/>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21"/>
    </row>
    <row r="14" spans="1:63" x14ac:dyDescent="0.3">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row>
    <row r="15" spans="1:63" x14ac:dyDescent="0.3">
      <c r="A15" s="183" t="s">
        <v>79</v>
      </c>
      <c r="B15" s="188"/>
      <c r="C15" s="189"/>
      <c r="D15" s="190"/>
      <c r="E15" s="185">
        <f>'Reference Values'!C43</f>
        <v>1618820.9480000001</v>
      </c>
      <c r="F15" s="185">
        <f>'Reference Values'!D43</f>
        <v>1451356.7119999998</v>
      </c>
      <c r="G15" s="185">
        <f>'Reference Values'!E43</f>
        <v>1255981.77</v>
      </c>
      <c r="H15" s="185">
        <f>'Reference Values'!F43</f>
        <v>1116428.24</v>
      </c>
      <c r="I15" s="185">
        <f>'Reference Values'!G43</f>
        <v>1037304.5550000001</v>
      </c>
      <c r="J15" s="185">
        <f>'Reference Values'!H43</f>
        <v>912102.11899999995</v>
      </c>
      <c r="K15" s="185">
        <f>'Reference Values'!I43</f>
        <v>823834.17200000002</v>
      </c>
      <c r="L15" s="185">
        <f>'Reference Values'!J43</f>
        <v>735566.22500000009</v>
      </c>
      <c r="M15" s="238">
        <f>'Reference Values'!K43</f>
        <v>676720.92700000003</v>
      </c>
      <c r="N15" s="238">
        <f>'Reference Values'!L43</f>
        <v>617875.62900000007</v>
      </c>
      <c r="O15" s="238">
        <f>'Reference Values'!M43</f>
        <v>529607.68199999991</v>
      </c>
      <c r="P15" s="238">
        <f>'Reference Values'!N43</f>
        <v>500185.03300000005</v>
      </c>
      <c r="Q15" s="238">
        <f>'Reference Values'!O43</f>
        <v>0</v>
      </c>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row>
    <row r="16" spans="1:63" x14ac:dyDescent="0.3">
      <c r="A16" s="183" t="s">
        <v>80</v>
      </c>
      <c r="B16" s="188"/>
      <c r="C16" s="189"/>
      <c r="D16" s="200"/>
      <c r="E16" s="177">
        <f>'Reference Values'!C44</f>
        <v>223286</v>
      </c>
      <c r="F16" s="177">
        <f>'Reference Values'!D44</f>
        <v>167464</v>
      </c>
      <c r="G16" s="177">
        <f>'Reference Values'!E44</f>
        <v>195375</v>
      </c>
      <c r="H16" s="177">
        <f>'Reference Values'!F44</f>
        <v>139554</v>
      </c>
      <c r="I16" s="177">
        <f>'Reference Values'!G44</f>
        <v>148186</v>
      </c>
      <c r="J16" s="177">
        <f>'Reference Values'!H44</f>
        <v>125202.4360000001</v>
      </c>
      <c r="K16" s="177">
        <f>'Reference Values'!I44</f>
        <v>88267.946999999927</v>
      </c>
      <c r="L16" s="177">
        <f>'Reference Values'!J44</f>
        <v>88267.946999999927</v>
      </c>
      <c r="M16" s="238">
        <f>'Reference Values'!K44</f>
        <v>58845.298000000068</v>
      </c>
      <c r="N16" s="238">
        <f>'Reference Values'!L44</f>
        <v>58845.297999999952</v>
      </c>
      <c r="O16" s="238">
        <f>'Reference Values'!M44</f>
        <v>88267.94700000016</v>
      </c>
      <c r="P16" s="238">
        <f>'Reference Values'!N44</f>
        <v>29422.648999999859</v>
      </c>
      <c r="Q16" s="238">
        <f>'Reference Values'!O44</f>
        <v>0</v>
      </c>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row>
    <row r="17" spans="1:62" x14ac:dyDescent="0.3">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row>
    <row r="18" spans="1:62" x14ac:dyDescent="0.3">
      <c r="A18" s="183" t="s">
        <v>84</v>
      </c>
      <c r="B18" s="188"/>
      <c r="C18" s="189"/>
      <c r="D18" s="190"/>
      <c r="E18" s="185">
        <f>'Reference Values'!C49</f>
        <v>377775.42499021278</v>
      </c>
      <c r="F18" s="185">
        <f>'Reference Values'!D49</f>
        <v>370791.28869037848</v>
      </c>
      <c r="G18" s="185">
        <f>'Reference Values'!E49</f>
        <v>367671.52550070599</v>
      </c>
      <c r="H18" s="185">
        <f>'Reference Values'!F49</f>
        <v>310006.66287474718</v>
      </c>
      <c r="I18" s="185">
        <f>'Reference Values'!G49</f>
        <v>307402.16361478367</v>
      </c>
      <c r="J18" s="185">
        <f>'Reference Values'!H49</f>
        <v>303799.58402341546</v>
      </c>
      <c r="K18" s="185">
        <f>'Reference Values'!I49</f>
        <v>294061.78909877565</v>
      </c>
      <c r="L18" s="185">
        <f>'Reference Values'!J49</f>
        <v>287495.93222235976</v>
      </c>
      <c r="M18" s="185">
        <f>'Reference Values'!K49</f>
        <v>280866.21332983678</v>
      </c>
      <c r="N18" s="185">
        <f>'Reference Values'!L49</f>
        <v>264184.33651623508</v>
      </c>
      <c r="O18" s="185">
        <f>'Reference Values'!M49</f>
        <v>136354.43461888403</v>
      </c>
      <c r="P18" s="185">
        <f>'Reference Values'!N49</f>
        <v>106013.22744250399</v>
      </c>
      <c r="Q18" s="185">
        <f>'Reference Values'!O49</f>
        <v>96964.853166462184</v>
      </c>
      <c r="R18" s="185">
        <f>'Reference Values'!P49</f>
        <v>88311.253995996172</v>
      </c>
      <c r="S18" s="185">
        <f>'Reference Values'!Q49</f>
        <v>68115.393758561011</v>
      </c>
      <c r="T18" s="185">
        <f>'Reference Values'!R49</f>
        <v>16518.476094158985</v>
      </c>
      <c r="U18" s="185">
        <f>'Reference Values'!S49</f>
        <v>14255.818569812978</v>
      </c>
      <c r="V18" s="185">
        <f>'Reference Values'!T49</f>
        <v>12716.994530153841</v>
      </c>
      <c r="W18" s="185">
        <f>'Reference Values'!U49</f>
        <v>9655.7016416181777</v>
      </c>
      <c r="X18" s="185">
        <f>'Reference Values'!V49</f>
        <v>9490.5320533347422</v>
      </c>
      <c r="Y18" s="185">
        <f>'Reference Values'!W49</f>
        <v>5319.4603217142894</v>
      </c>
      <c r="Z18" s="185">
        <f>'Reference Values'!X49</f>
        <v>5286.6768710839251</v>
      </c>
      <c r="AA18" s="185">
        <f>'Reference Values'!Y49</f>
        <v>5277.4782910237809</v>
      </c>
      <c r="AB18" s="185">
        <f>'Reference Values'!Z49</f>
        <v>5269.8985630883099</v>
      </c>
      <c r="AC18" s="185">
        <f>'Reference Values'!AA49</f>
        <v>5265.9638062623771</v>
      </c>
      <c r="AD18" s="185">
        <f>'Reference Values'!AB49</f>
        <v>0</v>
      </c>
      <c r="AE18" s="185">
        <f>'Reference Values'!AC49</f>
        <v>0</v>
      </c>
      <c r="AF18" s="185">
        <f>'Reference Values'!AD49</f>
        <v>0</v>
      </c>
      <c r="AG18" s="185">
        <f>'Reference Values'!AE49</f>
        <v>0</v>
      </c>
      <c r="AH18" s="185">
        <f>'Reference Values'!AF49</f>
        <v>0</v>
      </c>
      <c r="AI18" s="185">
        <f>'Reference Values'!AG49</f>
        <v>0</v>
      </c>
      <c r="AJ18" s="185">
        <f>'Reference Values'!AH49</f>
        <v>0</v>
      </c>
      <c r="AK18" s="185">
        <f>'Reference Values'!AI49</f>
        <v>0</v>
      </c>
      <c r="AL18" s="185">
        <f>'Reference Values'!AJ49</f>
        <v>0</v>
      </c>
      <c r="AM18" s="185">
        <f>'Reference Values'!AK49</f>
        <v>0</v>
      </c>
      <c r="AN18" s="185">
        <f>'Reference Values'!AL49</f>
        <v>0</v>
      </c>
      <c r="AO18" s="185">
        <f>'Reference Values'!AM49</f>
        <v>0</v>
      </c>
      <c r="AP18" s="185">
        <f>'Reference Values'!AN49</f>
        <v>0</v>
      </c>
      <c r="AQ18" s="185">
        <f>'Reference Values'!AO49</f>
        <v>0</v>
      </c>
      <c r="AR18" s="185">
        <f>'Reference Values'!AP49</f>
        <v>0</v>
      </c>
      <c r="AS18" s="185">
        <f>'Reference Values'!AQ49</f>
        <v>0</v>
      </c>
      <c r="AT18" s="185">
        <f>'Reference Values'!AR49</f>
        <v>0</v>
      </c>
      <c r="AU18" s="185">
        <f>'Reference Values'!AS49</f>
        <v>0</v>
      </c>
      <c r="AV18" s="185">
        <f>'Reference Values'!AT49</f>
        <v>0</v>
      </c>
      <c r="AW18" s="185">
        <f>'Reference Values'!AU49</f>
        <v>0</v>
      </c>
      <c r="AX18" s="185">
        <f>'Reference Values'!AV49</f>
        <v>0</v>
      </c>
      <c r="AY18" s="185">
        <f>'Reference Values'!AW49</f>
        <v>0</v>
      </c>
      <c r="AZ18" s="185">
        <f>'Reference Values'!AX49</f>
        <v>0</v>
      </c>
      <c r="BA18" s="185">
        <f>'Reference Values'!AY49</f>
        <v>0</v>
      </c>
      <c r="BB18" s="185">
        <f>'Reference Values'!AZ49</f>
        <v>0</v>
      </c>
      <c r="BC18" s="185">
        <f>'Reference Values'!BA49</f>
        <v>0</v>
      </c>
      <c r="BD18" s="185">
        <f>'Reference Values'!BB49</f>
        <v>0</v>
      </c>
      <c r="BE18" s="185">
        <f>'Reference Values'!BC49</f>
        <v>0</v>
      </c>
      <c r="BF18" s="185">
        <f>'Reference Values'!BD49</f>
        <v>0</v>
      </c>
      <c r="BG18" s="185">
        <f>'Reference Values'!BE49</f>
        <v>0</v>
      </c>
      <c r="BH18" s="185">
        <f>'Reference Values'!BF49</f>
        <v>0</v>
      </c>
      <c r="BI18" s="185">
        <f>'Reference Values'!BG49</f>
        <v>0</v>
      </c>
      <c r="BJ18" s="185">
        <f>'Reference Values'!BH49</f>
        <v>0</v>
      </c>
    </row>
    <row r="19" spans="1:62" x14ac:dyDescent="0.3">
      <c r="A19" s="183" t="s">
        <v>85</v>
      </c>
      <c r="B19" s="188"/>
      <c r="C19" s="189"/>
      <c r="D19" s="200"/>
      <c r="E19" s="185">
        <f>'Reference Values'!C50</f>
        <v>0</v>
      </c>
      <c r="F19" s="185">
        <f>'Reference Values'!D50</f>
        <v>6984.1362998342956</v>
      </c>
      <c r="G19" s="185">
        <f>'Reference Values'!E50</f>
        <v>3119.7631896724924</v>
      </c>
      <c r="H19" s="185">
        <f>'Reference Values'!F50</f>
        <v>57664.862625958805</v>
      </c>
      <c r="I19" s="185">
        <f>'Reference Values'!G50</f>
        <v>2604.4992599635152</v>
      </c>
      <c r="J19" s="185">
        <f>'Reference Values'!H50</f>
        <v>3602.5795913682086</v>
      </c>
      <c r="K19" s="185">
        <f>'Reference Values'!I50</f>
        <v>9737.7949246398057</v>
      </c>
      <c r="L19" s="185">
        <f>'Reference Values'!J50</f>
        <v>6565.856876415899</v>
      </c>
      <c r="M19" s="185">
        <f>'Reference Values'!K50</f>
        <v>6629.7188925229711</v>
      </c>
      <c r="N19" s="185">
        <f>'Reference Values'!L50</f>
        <v>16681.876813601702</v>
      </c>
      <c r="O19" s="185">
        <f>'Reference Values'!M50</f>
        <v>127829.90189735105</v>
      </c>
      <c r="P19" s="185">
        <f>'Reference Values'!N50</f>
        <v>30341.207176380034</v>
      </c>
      <c r="Q19" s="185">
        <f>'Reference Values'!O50</f>
        <v>9048.3742760418099</v>
      </c>
      <c r="R19" s="185">
        <f>'Reference Values'!P50</f>
        <v>8653.5991704660119</v>
      </c>
      <c r="S19" s="185">
        <f>'Reference Values'!Q50</f>
        <v>20195.860237435161</v>
      </c>
      <c r="T19" s="185">
        <f>'Reference Values'!R50</f>
        <v>51596.917664402026</v>
      </c>
      <c r="U19" s="185">
        <f>'Reference Values'!S50</f>
        <v>2262.6575243460065</v>
      </c>
      <c r="V19" s="185">
        <f>'Reference Values'!T50</f>
        <v>1538.8240396591373</v>
      </c>
      <c r="W19" s="185">
        <f>'Reference Values'!U50</f>
        <v>3061.2928885356632</v>
      </c>
      <c r="X19" s="185">
        <f>'Reference Values'!V50</f>
        <v>165.16958828343559</v>
      </c>
      <c r="Y19" s="185">
        <f>'Reference Values'!W50</f>
        <v>4171.0717316204527</v>
      </c>
      <c r="Z19" s="185">
        <f>'Reference Values'!X50</f>
        <v>32.783450630364314</v>
      </c>
      <c r="AA19" s="185">
        <f>'Reference Values'!Y50</f>
        <v>9.1985800601441952</v>
      </c>
      <c r="AB19" s="185">
        <f>'Reference Values'!Z50</f>
        <v>7.5797279354710554</v>
      </c>
      <c r="AC19" s="185">
        <f>'Reference Values'!AA50</f>
        <v>3.934756825932709</v>
      </c>
      <c r="AD19" s="185">
        <f>'Reference Values'!AB50</f>
        <v>5265.9638062623771</v>
      </c>
      <c r="AE19" s="185">
        <f>'Reference Values'!AC50</f>
        <v>0</v>
      </c>
      <c r="AF19" s="185">
        <f>'Reference Values'!AD50</f>
        <v>0</v>
      </c>
      <c r="AG19" s="185">
        <f>'Reference Values'!AE50</f>
        <v>0</v>
      </c>
      <c r="AH19" s="185">
        <f>'Reference Values'!AF50</f>
        <v>0</v>
      </c>
      <c r="AI19" s="185">
        <f>'Reference Values'!AG50</f>
        <v>0</v>
      </c>
      <c r="AJ19" s="185">
        <f>'Reference Values'!AH50</f>
        <v>0</v>
      </c>
      <c r="AK19" s="185">
        <f>'Reference Values'!AI50</f>
        <v>0</v>
      </c>
      <c r="AL19" s="185">
        <f>'Reference Values'!AJ50</f>
        <v>0</v>
      </c>
      <c r="AM19" s="185">
        <f>'Reference Values'!AK50</f>
        <v>0</v>
      </c>
      <c r="AN19" s="185">
        <f>'Reference Values'!AL50</f>
        <v>0</v>
      </c>
      <c r="AO19" s="185">
        <f>'Reference Values'!AM50</f>
        <v>0</v>
      </c>
      <c r="AP19" s="185">
        <f>'Reference Values'!AN50</f>
        <v>0</v>
      </c>
      <c r="AQ19" s="185">
        <f>'Reference Values'!AO50</f>
        <v>0</v>
      </c>
      <c r="AR19" s="185">
        <f>'Reference Values'!AP50</f>
        <v>0</v>
      </c>
      <c r="AS19" s="185">
        <f>'Reference Values'!AQ50</f>
        <v>0</v>
      </c>
      <c r="AT19" s="185">
        <f>'Reference Values'!AR50</f>
        <v>0</v>
      </c>
      <c r="AU19" s="185">
        <f>'Reference Values'!AS50</f>
        <v>0</v>
      </c>
      <c r="AV19" s="185">
        <f>'Reference Values'!AT50</f>
        <v>0</v>
      </c>
      <c r="AW19" s="185">
        <f>'Reference Values'!AU50</f>
        <v>0</v>
      </c>
      <c r="AX19" s="185">
        <f>'Reference Values'!AV50</f>
        <v>0</v>
      </c>
      <c r="AY19" s="185">
        <f>'Reference Values'!AW50</f>
        <v>0</v>
      </c>
      <c r="AZ19" s="185">
        <f>'Reference Values'!AX50</f>
        <v>0</v>
      </c>
      <c r="BA19" s="185">
        <f>'Reference Values'!AY50</f>
        <v>0</v>
      </c>
      <c r="BB19" s="185">
        <f>'Reference Values'!AZ50</f>
        <v>0</v>
      </c>
      <c r="BC19" s="185">
        <f>'Reference Values'!BA50</f>
        <v>0</v>
      </c>
      <c r="BD19" s="185">
        <f>'Reference Values'!BB50</f>
        <v>0</v>
      </c>
      <c r="BE19" s="185">
        <f>'Reference Values'!BC50</f>
        <v>0</v>
      </c>
      <c r="BF19" s="185">
        <f>'Reference Values'!BD50</f>
        <v>0</v>
      </c>
      <c r="BG19" s="185">
        <f>'Reference Values'!BE50</f>
        <v>0</v>
      </c>
      <c r="BH19" s="185">
        <f>'Reference Values'!BF50</f>
        <v>0</v>
      </c>
      <c r="BI19" s="185">
        <f>'Reference Values'!BG50</f>
        <v>0</v>
      </c>
      <c r="BJ19" s="185">
        <f>'Reference Values'!BH50</f>
        <v>0</v>
      </c>
    </row>
    <row r="20" spans="1:62" x14ac:dyDescent="0.3">
      <c r="A20" s="183" t="s">
        <v>86</v>
      </c>
      <c r="B20" s="188"/>
      <c r="C20" s="189"/>
      <c r="D20" s="200"/>
      <c r="E20" s="177">
        <f>'Reference Values'!C51</f>
        <v>0</v>
      </c>
      <c r="F20" s="177">
        <f>'Reference Values'!D51</f>
        <v>6984.1362998342956</v>
      </c>
      <c r="G20" s="177">
        <f>'Reference Values'!E51</f>
        <v>10103.899489506788</v>
      </c>
      <c r="H20" s="177">
        <f>'Reference Values'!F51</f>
        <v>67768.762115465594</v>
      </c>
      <c r="I20" s="177">
        <f>'Reference Values'!G51</f>
        <v>70373.261375429109</v>
      </c>
      <c r="J20" s="177">
        <f>'Reference Values'!H51</f>
        <v>73975.840966797317</v>
      </c>
      <c r="K20" s="177">
        <f>'Reference Values'!I51</f>
        <v>83713.635891437123</v>
      </c>
      <c r="L20" s="177">
        <f>'Reference Values'!J51</f>
        <v>90279.492767853022</v>
      </c>
      <c r="M20" s="177">
        <f>'Reference Values'!K51</f>
        <v>96909.211660375993</v>
      </c>
      <c r="N20" s="177">
        <f>'Reference Values'!L51</f>
        <v>113591.0884739777</v>
      </c>
      <c r="O20" s="177">
        <f>'Reference Values'!M51</f>
        <v>241420.99037132875</v>
      </c>
      <c r="P20" s="177">
        <f>'Reference Values'!N51</f>
        <v>271762.19754770875</v>
      </c>
      <c r="Q20" s="177">
        <f>'Reference Values'!O51</f>
        <v>280810.57182375062</v>
      </c>
      <c r="R20" s="177">
        <f>'Reference Values'!P51</f>
        <v>289464.17099421658</v>
      </c>
      <c r="S20" s="177">
        <f>'Reference Values'!Q51</f>
        <v>309660.03123165178</v>
      </c>
      <c r="T20" s="177">
        <f>'Reference Values'!R51</f>
        <v>361256.94889605377</v>
      </c>
      <c r="U20" s="177">
        <f>'Reference Values'!S51</f>
        <v>363519.6064203998</v>
      </c>
      <c r="V20" s="177">
        <f>'Reference Values'!T51</f>
        <v>365058.43046005891</v>
      </c>
      <c r="W20" s="177">
        <f>'Reference Values'!U51</f>
        <v>368119.72334859462</v>
      </c>
      <c r="X20" s="177">
        <f>'Reference Values'!V51</f>
        <v>368284.89293687802</v>
      </c>
      <c r="Y20" s="177">
        <f>'Reference Values'!W51</f>
        <v>372455.96466849849</v>
      </c>
      <c r="Z20" s="177">
        <f>'Reference Values'!X51</f>
        <v>372488.74811912887</v>
      </c>
      <c r="AA20" s="177">
        <f>'Reference Values'!Y51</f>
        <v>372497.94669918902</v>
      </c>
      <c r="AB20" s="177">
        <f>'Reference Values'!Z51</f>
        <v>372505.52642712445</v>
      </c>
      <c r="AC20" s="177">
        <f>'Reference Values'!AA51</f>
        <v>372509.46118395042</v>
      </c>
      <c r="AD20" s="177">
        <f>'Reference Values'!AB51</f>
        <v>377775.42499021278</v>
      </c>
      <c r="AE20" s="177">
        <f>'Reference Values'!AC51</f>
        <v>377775.42499021278</v>
      </c>
      <c r="AF20" s="177">
        <f>'Reference Values'!AD51</f>
        <v>377775.42499021278</v>
      </c>
      <c r="AG20" s="177">
        <f>'Reference Values'!AE51</f>
        <v>377775.42499021278</v>
      </c>
      <c r="AH20" s="177">
        <f>'Reference Values'!AF51</f>
        <v>377775.42499021278</v>
      </c>
      <c r="AI20" s="177">
        <f>'Reference Values'!AG51</f>
        <v>377775.42499021278</v>
      </c>
      <c r="AJ20" s="177">
        <f>'Reference Values'!AH51</f>
        <v>377775.42499021278</v>
      </c>
      <c r="AK20" s="177">
        <f>'Reference Values'!AI51</f>
        <v>377775.42499021278</v>
      </c>
      <c r="AL20" s="177">
        <f>'Reference Values'!AJ51</f>
        <v>377775.42499021278</v>
      </c>
      <c r="AM20" s="177">
        <f>'Reference Values'!AK51</f>
        <v>377775.42499021278</v>
      </c>
      <c r="AN20" s="177">
        <f>'Reference Values'!AL51</f>
        <v>377775.42499021278</v>
      </c>
      <c r="AO20" s="177">
        <f>'Reference Values'!AM51</f>
        <v>377775.42499021278</v>
      </c>
      <c r="AP20" s="177">
        <f>'Reference Values'!AN51</f>
        <v>377775.42499021278</v>
      </c>
      <c r="AQ20" s="177">
        <f>'Reference Values'!AO51</f>
        <v>377775.42499021278</v>
      </c>
      <c r="AR20" s="177">
        <f>'Reference Values'!AP51</f>
        <v>377775.42499021278</v>
      </c>
      <c r="AS20" s="177">
        <f>'Reference Values'!AQ51</f>
        <v>377775.42499021278</v>
      </c>
      <c r="AT20" s="177">
        <f>'Reference Values'!AR51</f>
        <v>377775.42499021278</v>
      </c>
      <c r="AU20" s="177">
        <f>'Reference Values'!AS51</f>
        <v>377775.42499021278</v>
      </c>
      <c r="AV20" s="177">
        <f>'Reference Values'!AT51</f>
        <v>377775.42499021278</v>
      </c>
      <c r="AW20" s="177">
        <f>'Reference Values'!AU51</f>
        <v>377775.42499021278</v>
      </c>
      <c r="AX20" s="177">
        <f>'Reference Values'!AV51</f>
        <v>377775.42499021278</v>
      </c>
      <c r="AY20" s="177">
        <f>'Reference Values'!AW51</f>
        <v>377775.42499021278</v>
      </c>
      <c r="AZ20" s="177">
        <f>'Reference Values'!AX51</f>
        <v>377775.42499021278</v>
      </c>
      <c r="BA20" s="177">
        <f>'Reference Values'!AY51</f>
        <v>377775.42499021278</v>
      </c>
      <c r="BB20" s="177">
        <f>'Reference Values'!AZ51</f>
        <v>377775.42499021278</v>
      </c>
      <c r="BC20" s="177">
        <f>'Reference Values'!BA51</f>
        <v>377775.42499021278</v>
      </c>
      <c r="BD20" s="177">
        <f>'Reference Values'!BB51</f>
        <v>377775.42499021278</v>
      </c>
      <c r="BE20" s="177">
        <f>'Reference Values'!BC51</f>
        <v>377775.42499021278</v>
      </c>
      <c r="BF20" s="177">
        <f>'Reference Values'!BD51</f>
        <v>377775.42499021278</v>
      </c>
      <c r="BG20" s="177">
        <f>'Reference Values'!BE51</f>
        <v>377775.42499021278</v>
      </c>
      <c r="BH20" s="177">
        <f>'Reference Values'!BF51</f>
        <v>377775.42499021278</v>
      </c>
      <c r="BI20" s="177">
        <f>'Reference Values'!BG51</f>
        <v>377775.42499021278</v>
      </c>
      <c r="BJ20" s="177">
        <f>'Reference Values'!BH51</f>
        <v>377775.42499021278</v>
      </c>
    </row>
    <row r="21" spans="1:62" x14ac:dyDescent="0.3">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row>
    <row r="22" spans="1:62" x14ac:dyDescent="0.3">
      <c r="A22" s="183" t="s">
        <v>60</v>
      </c>
      <c r="B22" s="188"/>
      <c r="C22" s="189"/>
      <c r="D22" s="190"/>
      <c r="E22" s="26"/>
      <c r="F22" s="185">
        <f>'Reference Values'!D56</f>
        <v>344447.29330421542</v>
      </c>
      <c r="G22" s="185">
        <f>'Reference Values'!E56</f>
        <v>344234.37601380574</v>
      </c>
      <c r="H22" s="185">
        <f>'Reference Values'!F56</f>
        <v>306056.75633237744</v>
      </c>
      <c r="I22" s="185">
        <f>'Reference Values'!G56</f>
        <v>302895.03440344665</v>
      </c>
      <c r="J22" s="185">
        <f>'Reference Values'!H56</f>
        <v>295406.22134403244</v>
      </c>
      <c r="K22" s="185">
        <f>'Reference Values'!I56</f>
        <v>264586.07656681456</v>
      </c>
      <c r="L22" s="185">
        <f>'Reference Values'!J56</f>
        <v>254655.82950831208</v>
      </c>
      <c r="M22" s="185">
        <f>'Reference Values'!K56</f>
        <v>244736.00407606177</v>
      </c>
      <c r="N22" s="185">
        <f>'Reference Values'!L56</f>
        <v>240120.18912336702</v>
      </c>
      <c r="O22" s="185">
        <f>'Reference Values'!M56</f>
        <v>237728.91468210236</v>
      </c>
      <c r="P22" s="185">
        <f>'Reference Values'!N56</f>
        <v>218450.51757458854</v>
      </c>
      <c r="Q22" s="185">
        <f>'Reference Values'!O56</f>
        <v>173322.05366615046</v>
      </c>
      <c r="R22" s="185">
        <f>'Reference Values'!P56</f>
        <v>131160.34513540022</v>
      </c>
      <c r="S22" s="185">
        <f>'Reference Values'!Q56</f>
        <v>122560.01785052243</v>
      </c>
      <c r="T22" s="185">
        <f>'Reference Values'!R56</f>
        <v>108602.75289353236</v>
      </c>
      <c r="U22" s="185">
        <f>'Reference Values'!S56</f>
        <v>21658.686577271055</v>
      </c>
      <c r="V22" s="185">
        <f>'Reference Values'!T56</f>
        <v>16299.225831606233</v>
      </c>
      <c r="W22" s="185">
        <f>'Reference Values'!U56</f>
        <v>14788.101548346986</v>
      </c>
      <c r="X22" s="185">
        <f>'Reference Values'!V56</f>
        <v>11581.222728483806</v>
      </c>
      <c r="Y22" s="185">
        <f>'Reference Values'!W56</f>
        <v>11369.59167797521</v>
      </c>
      <c r="Z22" s="185">
        <f>'Reference Values'!X56</f>
        <v>2127.9653630480861</v>
      </c>
      <c r="AA22" s="185">
        <f>'Reference Values'!Y56</f>
        <v>2092.363789829762</v>
      </c>
      <c r="AB22" s="185">
        <f>'Reference Values'!Z56</f>
        <v>1665.5245835190988</v>
      </c>
      <c r="AC22" s="185">
        <f>'Reference Values'!AA56</f>
        <v>919.13991239275992</v>
      </c>
      <c r="AD22" s="185">
        <f>'Reference Values'!AB56</f>
        <v>733.25763185844926</v>
      </c>
      <c r="AE22" s="185">
        <f>'Reference Values'!AC56</f>
        <v>52.6656660916154</v>
      </c>
      <c r="AF22" s="185">
        <f>'Reference Values'!AD56</f>
        <v>49.045454219740066</v>
      </c>
      <c r="AG22" s="185">
        <f>'Reference Values'!AE56</f>
        <v>0</v>
      </c>
      <c r="AH22" s="185">
        <f>'Reference Values'!AF56</f>
        <v>0</v>
      </c>
      <c r="AI22" s="185">
        <f>'Reference Values'!AG56</f>
        <v>0</v>
      </c>
      <c r="AJ22" s="185">
        <f>'Reference Values'!AH56</f>
        <v>0</v>
      </c>
      <c r="AK22" s="185">
        <f>'Reference Values'!AI56</f>
        <v>0</v>
      </c>
      <c r="AL22" s="185">
        <f>'Reference Values'!AJ56</f>
        <v>0</v>
      </c>
      <c r="AM22" s="185">
        <f>'Reference Values'!AK56</f>
        <v>0</v>
      </c>
      <c r="AN22" s="185">
        <f>'Reference Values'!AL56</f>
        <v>0</v>
      </c>
      <c r="AO22" s="185">
        <f>'Reference Values'!AM56</f>
        <v>0</v>
      </c>
      <c r="AP22" s="185">
        <f>'Reference Values'!AN56</f>
        <v>0</v>
      </c>
      <c r="AQ22" s="185">
        <f>'Reference Values'!AO56</f>
        <v>0</v>
      </c>
      <c r="AR22" s="185">
        <f>'Reference Values'!AP56</f>
        <v>0</v>
      </c>
      <c r="AS22" s="185">
        <f>'Reference Values'!AQ56</f>
        <v>0</v>
      </c>
      <c r="AT22" s="185">
        <f>'Reference Values'!AR56</f>
        <v>0</v>
      </c>
      <c r="AU22" s="185">
        <f>'Reference Values'!AS56</f>
        <v>0</v>
      </c>
      <c r="AV22" s="185">
        <f>'Reference Values'!AT56</f>
        <v>0</v>
      </c>
      <c r="AW22" s="185">
        <f>'Reference Values'!AU56</f>
        <v>0</v>
      </c>
      <c r="AX22" s="185">
        <f>'Reference Values'!AV56</f>
        <v>0</v>
      </c>
      <c r="AY22" s="185">
        <f>'Reference Values'!AW56</f>
        <v>0</v>
      </c>
      <c r="AZ22" s="185">
        <f>'Reference Values'!AX56</f>
        <v>0</v>
      </c>
      <c r="BA22" s="185">
        <f>'Reference Values'!AY56</f>
        <v>0</v>
      </c>
      <c r="BB22" s="185">
        <f>'Reference Values'!AZ56</f>
        <v>0</v>
      </c>
      <c r="BC22" s="185">
        <f>'Reference Values'!BA56</f>
        <v>0</v>
      </c>
      <c r="BD22" s="185">
        <f>'Reference Values'!BB56</f>
        <v>0</v>
      </c>
      <c r="BE22" s="185">
        <f>'Reference Values'!BC56</f>
        <v>0</v>
      </c>
      <c r="BF22" s="185">
        <f>'Reference Values'!BD56</f>
        <v>0</v>
      </c>
      <c r="BG22" s="185">
        <f>'Reference Values'!BE56</f>
        <v>0</v>
      </c>
      <c r="BH22" s="185">
        <f>'Reference Values'!BF56</f>
        <v>0</v>
      </c>
      <c r="BI22" s="185">
        <f>'Reference Values'!BG56</f>
        <v>0</v>
      </c>
      <c r="BJ22" s="185">
        <f>'Reference Values'!BH56</f>
        <v>0</v>
      </c>
    </row>
    <row r="23" spans="1:62" x14ac:dyDescent="0.3">
      <c r="A23" s="183" t="s">
        <v>61</v>
      </c>
      <c r="B23" s="188"/>
      <c r="C23" s="189"/>
      <c r="D23" s="200"/>
      <c r="E23" s="33"/>
      <c r="F23" s="185">
        <f>'Reference Values'!D57</f>
        <v>0</v>
      </c>
      <c r="G23" s="185">
        <f>'Reference Values'!E57</f>
        <v>212.91729040967766</v>
      </c>
      <c r="H23" s="185">
        <f>'Reference Values'!F57</f>
        <v>38177.619681428303</v>
      </c>
      <c r="I23" s="185">
        <f>'Reference Values'!G57</f>
        <v>3161.7219289307832</v>
      </c>
      <c r="J23" s="185">
        <f>'Reference Values'!H57</f>
        <v>7488.8130594142131</v>
      </c>
      <c r="K23" s="185">
        <f>'Reference Values'!I57</f>
        <v>30820.14477721788</v>
      </c>
      <c r="L23" s="185">
        <f>'Reference Values'!J57</f>
        <v>9930.2470585024857</v>
      </c>
      <c r="M23" s="185">
        <f>'Reference Values'!K57</f>
        <v>9919.8254322503053</v>
      </c>
      <c r="N23" s="185">
        <f>'Reference Values'!L57</f>
        <v>4615.8149526947527</v>
      </c>
      <c r="O23" s="185">
        <f>'Reference Values'!M57</f>
        <v>2391.2744412646571</v>
      </c>
      <c r="P23" s="185">
        <f>'Reference Values'!N57</f>
        <v>19278.397107513825</v>
      </c>
      <c r="Q23" s="185">
        <f>'Reference Values'!O57</f>
        <v>45128.463908438076</v>
      </c>
      <c r="R23" s="185">
        <f>'Reference Values'!P57</f>
        <v>42161.708530750242</v>
      </c>
      <c r="S23" s="185">
        <f>'Reference Values'!Q57</f>
        <v>8600.3272848777851</v>
      </c>
      <c r="T23" s="185">
        <f>'Reference Values'!R57</f>
        <v>13957.264956990068</v>
      </c>
      <c r="U23" s="185">
        <f>'Reference Values'!S57</f>
        <v>86944.066316261305</v>
      </c>
      <c r="V23" s="185">
        <f>'Reference Values'!T57</f>
        <v>5359.4607456648228</v>
      </c>
      <c r="W23" s="185">
        <f>'Reference Values'!U57</f>
        <v>1511.124283259247</v>
      </c>
      <c r="X23" s="185">
        <f>'Reference Values'!V57</f>
        <v>3206.8788198631792</v>
      </c>
      <c r="Y23" s="185">
        <f>'Reference Values'!W57</f>
        <v>211.63105050859667</v>
      </c>
      <c r="Z23" s="185">
        <f>'Reference Values'!X57</f>
        <v>9241.6263149271235</v>
      </c>
      <c r="AA23" s="185">
        <f>'Reference Values'!Y57</f>
        <v>35.60157321832412</v>
      </c>
      <c r="AB23" s="185">
        <f>'Reference Values'!Z57</f>
        <v>426.83920631066326</v>
      </c>
      <c r="AC23" s="185">
        <f>'Reference Values'!AA57</f>
        <v>746.38467112633884</v>
      </c>
      <c r="AD23" s="185">
        <f>'Reference Values'!AB57</f>
        <v>185.88228053431067</v>
      </c>
      <c r="AE23" s="185">
        <f>'Reference Values'!AC57</f>
        <v>680.59196576683382</v>
      </c>
      <c r="AF23" s="185">
        <f>'Reference Values'!AD57</f>
        <v>3.620211871875334</v>
      </c>
      <c r="AG23" s="185">
        <f>'Reference Values'!AE57</f>
        <v>49.045454219740066</v>
      </c>
      <c r="AH23" s="185">
        <f>'Reference Values'!AF57</f>
        <v>0</v>
      </c>
      <c r="AI23" s="185">
        <f>'Reference Values'!AG57</f>
        <v>0</v>
      </c>
      <c r="AJ23" s="185">
        <f>'Reference Values'!AH57</f>
        <v>0</v>
      </c>
      <c r="AK23" s="185">
        <f>'Reference Values'!AI57</f>
        <v>0</v>
      </c>
      <c r="AL23" s="185">
        <f>'Reference Values'!AJ57</f>
        <v>0</v>
      </c>
      <c r="AM23" s="185">
        <f>'Reference Values'!AK57</f>
        <v>0</v>
      </c>
      <c r="AN23" s="185">
        <f>'Reference Values'!AL57</f>
        <v>0</v>
      </c>
      <c r="AO23" s="185">
        <f>'Reference Values'!AM57</f>
        <v>0</v>
      </c>
      <c r="AP23" s="185">
        <f>'Reference Values'!AN57</f>
        <v>0</v>
      </c>
      <c r="AQ23" s="185">
        <f>'Reference Values'!AO57</f>
        <v>0</v>
      </c>
      <c r="AR23" s="185">
        <f>'Reference Values'!AP57</f>
        <v>0</v>
      </c>
      <c r="AS23" s="185">
        <f>'Reference Values'!AQ57</f>
        <v>0</v>
      </c>
      <c r="AT23" s="185">
        <f>'Reference Values'!AR57</f>
        <v>0</v>
      </c>
      <c r="AU23" s="185">
        <f>'Reference Values'!AS57</f>
        <v>0</v>
      </c>
      <c r="AV23" s="185">
        <f>'Reference Values'!AT57</f>
        <v>0</v>
      </c>
      <c r="AW23" s="185">
        <f>'Reference Values'!AU57</f>
        <v>0</v>
      </c>
      <c r="AX23" s="185">
        <f>'Reference Values'!AV57</f>
        <v>0</v>
      </c>
      <c r="AY23" s="185">
        <f>'Reference Values'!AW57</f>
        <v>0</v>
      </c>
      <c r="AZ23" s="185">
        <f>'Reference Values'!AX57</f>
        <v>0</v>
      </c>
      <c r="BA23" s="185">
        <f>'Reference Values'!AY57</f>
        <v>0</v>
      </c>
      <c r="BB23" s="185">
        <f>'Reference Values'!AZ57</f>
        <v>0</v>
      </c>
      <c r="BC23" s="185">
        <f>'Reference Values'!BA57</f>
        <v>0</v>
      </c>
      <c r="BD23" s="185">
        <f>'Reference Values'!BB57</f>
        <v>0</v>
      </c>
      <c r="BE23" s="185">
        <f>'Reference Values'!BC57</f>
        <v>0</v>
      </c>
      <c r="BF23" s="185">
        <f>'Reference Values'!BD57</f>
        <v>0</v>
      </c>
      <c r="BG23" s="185">
        <f>'Reference Values'!BE57</f>
        <v>0</v>
      </c>
      <c r="BH23" s="185">
        <f>'Reference Values'!BF57</f>
        <v>0</v>
      </c>
      <c r="BI23" s="185">
        <f>'Reference Values'!BG57</f>
        <v>0</v>
      </c>
      <c r="BJ23" s="185">
        <f>'Reference Values'!BH57</f>
        <v>0</v>
      </c>
    </row>
    <row r="24" spans="1:62" x14ac:dyDescent="0.3">
      <c r="A24" s="183" t="s">
        <v>62</v>
      </c>
      <c r="B24" s="188"/>
      <c r="C24" s="189"/>
      <c r="D24" s="200"/>
      <c r="E24" s="26"/>
      <c r="F24" s="177">
        <f>'Reference Values'!D58</f>
        <v>0</v>
      </c>
      <c r="G24" s="177">
        <f>'Reference Values'!E58</f>
        <v>212.91729040967766</v>
      </c>
      <c r="H24" s="177">
        <f>'Reference Values'!F58</f>
        <v>38390.536971837981</v>
      </c>
      <c r="I24" s="177">
        <f>'Reference Values'!G58</f>
        <v>41552.258900768764</v>
      </c>
      <c r="J24" s="177">
        <f>'Reference Values'!H58</f>
        <v>49041.071960182977</v>
      </c>
      <c r="K24" s="177">
        <f>'Reference Values'!I58</f>
        <v>79861.216737400857</v>
      </c>
      <c r="L24" s="177">
        <f>'Reference Values'!J58</f>
        <v>89791.463795903343</v>
      </c>
      <c r="M24" s="177">
        <f>'Reference Values'!K58</f>
        <v>99711.289228153648</v>
      </c>
      <c r="N24" s="177">
        <f>'Reference Values'!L58</f>
        <v>104327.1041808484</v>
      </c>
      <c r="O24" s="177">
        <f>'Reference Values'!M58</f>
        <v>106718.37862211306</v>
      </c>
      <c r="P24" s="177">
        <f>'Reference Values'!N58</f>
        <v>125996.77572962688</v>
      </c>
      <c r="Q24" s="177">
        <f>'Reference Values'!O58</f>
        <v>171125.23963806496</v>
      </c>
      <c r="R24" s="177">
        <f>'Reference Values'!P58</f>
        <v>213286.9481688152</v>
      </c>
      <c r="S24" s="177">
        <f>'Reference Values'!Q58</f>
        <v>221887.275453693</v>
      </c>
      <c r="T24" s="177">
        <f>'Reference Values'!R58</f>
        <v>235844.54041068305</v>
      </c>
      <c r="U24" s="177">
        <f>'Reference Values'!S58</f>
        <v>322788.60672694439</v>
      </c>
      <c r="V24" s="177">
        <f>'Reference Values'!T58</f>
        <v>328148.06747260917</v>
      </c>
      <c r="W24" s="177">
        <f>'Reference Values'!U58</f>
        <v>329659.19175586844</v>
      </c>
      <c r="X24" s="177">
        <f>'Reference Values'!V58</f>
        <v>332866.07057573163</v>
      </c>
      <c r="Y24" s="177">
        <f>'Reference Values'!W58</f>
        <v>333077.70162624022</v>
      </c>
      <c r="Z24" s="177">
        <f>'Reference Values'!X58</f>
        <v>342319.32794116734</v>
      </c>
      <c r="AA24" s="177">
        <f>'Reference Values'!Y58</f>
        <v>342354.92951438564</v>
      </c>
      <c r="AB24" s="177">
        <f>'Reference Values'!Z58</f>
        <v>342781.76872069633</v>
      </c>
      <c r="AC24" s="177">
        <f>'Reference Values'!AA58</f>
        <v>343528.15339182265</v>
      </c>
      <c r="AD24" s="177">
        <f>'Reference Values'!AB58</f>
        <v>343714.03567235696</v>
      </c>
      <c r="AE24" s="177">
        <f>'Reference Values'!AC58</f>
        <v>344394.62763812381</v>
      </c>
      <c r="AF24" s="177">
        <f>'Reference Values'!AD58</f>
        <v>344398.24784999568</v>
      </c>
      <c r="AG24" s="177">
        <f>'Reference Values'!AE58</f>
        <v>344447.29330421542</v>
      </c>
      <c r="AH24" s="177">
        <f>'Reference Values'!AF58</f>
        <v>344447.29330421542</v>
      </c>
      <c r="AI24" s="177">
        <f>'Reference Values'!AG58</f>
        <v>344447.29330421542</v>
      </c>
      <c r="AJ24" s="177">
        <f>'Reference Values'!AH58</f>
        <v>344447.29330421542</v>
      </c>
      <c r="AK24" s="177">
        <f>'Reference Values'!AI58</f>
        <v>344447.29330421542</v>
      </c>
      <c r="AL24" s="177">
        <f>'Reference Values'!AJ58</f>
        <v>344447.29330421542</v>
      </c>
      <c r="AM24" s="177">
        <f>'Reference Values'!AK58</f>
        <v>344447.29330421542</v>
      </c>
      <c r="AN24" s="177">
        <f>'Reference Values'!AL58</f>
        <v>344447.29330421542</v>
      </c>
      <c r="AO24" s="177">
        <f>'Reference Values'!AM58</f>
        <v>344447.29330421542</v>
      </c>
      <c r="AP24" s="177">
        <f>'Reference Values'!AN58</f>
        <v>344447.29330421542</v>
      </c>
      <c r="AQ24" s="177">
        <f>'Reference Values'!AO58</f>
        <v>344447.29330421542</v>
      </c>
      <c r="AR24" s="177">
        <f>'Reference Values'!AP58</f>
        <v>344447.29330421542</v>
      </c>
      <c r="AS24" s="177">
        <f>'Reference Values'!AQ58</f>
        <v>344447.29330421542</v>
      </c>
      <c r="AT24" s="177">
        <f>'Reference Values'!AR58</f>
        <v>344447.29330421542</v>
      </c>
      <c r="AU24" s="177">
        <f>'Reference Values'!AS58</f>
        <v>344447.29330421542</v>
      </c>
      <c r="AV24" s="177">
        <f>'Reference Values'!AT58</f>
        <v>344447.29330421542</v>
      </c>
      <c r="AW24" s="177">
        <f>'Reference Values'!AU58</f>
        <v>344447.29330421542</v>
      </c>
      <c r="AX24" s="177">
        <f>'Reference Values'!AV58</f>
        <v>344447.29330421542</v>
      </c>
      <c r="AY24" s="177">
        <f>'Reference Values'!AW58</f>
        <v>344447.29330421542</v>
      </c>
      <c r="AZ24" s="177">
        <f>'Reference Values'!AX58</f>
        <v>344447.29330421542</v>
      </c>
      <c r="BA24" s="177">
        <f>'Reference Values'!AY58</f>
        <v>344447.29330421542</v>
      </c>
      <c r="BB24" s="177">
        <f>'Reference Values'!AZ58</f>
        <v>344447.29330421542</v>
      </c>
      <c r="BC24" s="177">
        <f>'Reference Values'!BA58</f>
        <v>344447.29330421542</v>
      </c>
      <c r="BD24" s="177">
        <f>'Reference Values'!BB58</f>
        <v>344447.29330421542</v>
      </c>
      <c r="BE24" s="177">
        <f>'Reference Values'!BC58</f>
        <v>344447.29330421542</v>
      </c>
      <c r="BF24" s="177">
        <f>'Reference Values'!BD58</f>
        <v>344447.29330421542</v>
      </c>
      <c r="BG24" s="177">
        <f>'Reference Values'!BE58</f>
        <v>344447.29330421542</v>
      </c>
      <c r="BH24" s="177">
        <f>'Reference Values'!BF58</f>
        <v>344447.29330421542</v>
      </c>
      <c r="BI24" s="177">
        <f>'Reference Values'!BG58</f>
        <v>344447.29330421542</v>
      </c>
      <c r="BJ24" s="177">
        <f>'Reference Values'!BH58</f>
        <v>344447.29330421542</v>
      </c>
    </row>
    <row r="25" spans="1:62" x14ac:dyDescent="0.3">
      <c r="A25" s="70"/>
      <c r="B25" s="71"/>
      <c r="C25" s="72"/>
      <c r="D25" s="73"/>
      <c r="E25" s="74"/>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row>
    <row r="26" spans="1:62" x14ac:dyDescent="0.3">
      <c r="A26" s="183" t="s">
        <v>100</v>
      </c>
      <c r="B26" s="188"/>
      <c r="C26" s="189"/>
      <c r="D26" s="190"/>
      <c r="E26" s="26"/>
      <c r="F26" s="26"/>
      <c r="G26" s="185">
        <f>'Reference Values'!E63</f>
        <v>442516.92329084937</v>
      </c>
      <c r="H26" s="185">
        <f>'Reference Values'!F63</f>
        <v>442479.55388726969</v>
      </c>
      <c r="I26" s="185">
        <f>'Reference Values'!G63</f>
        <v>441021.29929056339</v>
      </c>
      <c r="J26" s="185">
        <f>'Reference Values'!H63</f>
        <v>436172.68832548423</v>
      </c>
      <c r="K26" s="185">
        <f>'Reference Values'!I63</f>
        <v>411417.80436341529</v>
      </c>
      <c r="L26" s="185">
        <f>'Reference Values'!J63</f>
        <v>405627.1456977335</v>
      </c>
      <c r="M26" s="185">
        <f>'Reference Values'!K63</f>
        <v>398671.34038554953</v>
      </c>
      <c r="N26" s="185">
        <f>'Reference Values'!L63</f>
        <v>370732.71930054633</v>
      </c>
      <c r="O26" s="185">
        <f>'Reference Values'!M63</f>
        <v>367891.31596252171</v>
      </c>
      <c r="P26" s="185">
        <f>'Reference Values'!N63</f>
        <v>362909.58976331842</v>
      </c>
      <c r="Q26" s="185">
        <f>'Reference Values'!O63</f>
        <v>326072.51314200705</v>
      </c>
      <c r="R26" s="185">
        <f>'Reference Values'!P63</f>
        <v>261880.36482268851</v>
      </c>
      <c r="S26" s="185">
        <f>'Reference Values'!Q63</f>
        <v>185314.40091294283</v>
      </c>
      <c r="T26" s="185">
        <f>'Reference Values'!R63</f>
        <v>174993.30552019947</v>
      </c>
      <c r="U26" s="185">
        <f>'Reference Values'!S63</f>
        <v>159886.25434380613</v>
      </c>
      <c r="V26" s="185">
        <f>'Reference Values'!T63</f>
        <v>11120.848033785856</v>
      </c>
      <c r="W26" s="185">
        <f>'Reference Values'!U63</f>
        <v>7224.8209757331115</v>
      </c>
      <c r="X26" s="185">
        <f>'Reference Values'!V63</f>
        <v>6592.2061283881194</v>
      </c>
      <c r="Y26" s="185">
        <f>'Reference Values'!W63</f>
        <v>5032.9159972157722</v>
      </c>
      <c r="Z26" s="185">
        <f>'Reference Values'!X63</f>
        <v>4804.7682543587453</v>
      </c>
      <c r="AA26" s="185">
        <f>'Reference Values'!Y63</f>
        <v>1352.1190778177317</v>
      </c>
      <c r="AB26" s="185">
        <f>'Reference Values'!Z63</f>
        <v>755.44479730190073</v>
      </c>
      <c r="AC26" s="185">
        <f>'Reference Values'!AA63</f>
        <v>630.63107967115729</v>
      </c>
      <c r="AD26" s="185">
        <f>'Reference Values'!AB63</f>
        <v>59.043306667266322</v>
      </c>
      <c r="AE26" s="185">
        <f>'Reference Values'!AC63</f>
        <v>59.043306667266322</v>
      </c>
      <c r="AF26" s="185">
        <f>'Reference Values'!AD63</f>
        <v>59.043306667266322</v>
      </c>
      <c r="AG26" s="185">
        <f>'Reference Values'!AE63</f>
        <v>59.043306667266322</v>
      </c>
      <c r="AH26" s="185">
        <f>'Reference Values'!AF63</f>
        <v>59.043306667266322</v>
      </c>
      <c r="AI26" s="185">
        <f>'Reference Values'!AG63</f>
        <v>59.043306667266322</v>
      </c>
      <c r="AJ26" s="185">
        <f>'Reference Values'!AH63</f>
        <v>59.043306667266322</v>
      </c>
      <c r="AK26" s="185">
        <f>'Reference Values'!AI63</f>
        <v>59.043306667266322</v>
      </c>
      <c r="AL26" s="185">
        <f>'Reference Values'!AJ63</f>
        <v>59.043306667266322</v>
      </c>
      <c r="AM26" s="185">
        <f>'Reference Values'!AK63</f>
        <v>59.043306667266322</v>
      </c>
      <c r="AN26" s="185">
        <f>'Reference Values'!AL63</f>
        <v>59.043306667266322</v>
      </c>
      <c r="AO26" s="185">
        <f>'Reference Values'!AM63</f>
        <v>59.043306667266322</v>
      </c>
      <c r="AP26" s="185">
        <f>'Reference Values'!AN63</f>
        <v>59.043306667266322</v>
      </c>
      <c r="AQ26" s="185">
        <f>'Reference Values'!AO63</f>
        <v>59.043306667266322</v>
      </c>
      <c r="AR26" s="185">
        <f>'Reference Values'!AP63</f>
        <v>59.043306667266322</v>
      </c>
      <c r="AS26" s="185">
        <f>'Reference Values'!AQ63</f>
        <v>59.043306667266322</v>
      </c>
      <c r="AT26" s="185">
        <f>'Reference Values'!AR63</f>
        <v>59.043306667266322</v>
      </c>
      <c r="AU26" s="185">
        <f>'Reference Values'!AS63</f>
        <v>59.043306667266322</v>
      </c>
      <c r="AV26" s="185">
        <f>'Reference Values'!AT63</f>
        <v>59.043306667266322</v>
      </c>
      <c r="AW26" s="185">
        <f>'Reference Values'!AU63</f>
        <v>59.043306667266322</v>
      </c>
      <c r="AX26" s="185">
        <f>'Reference Values'!AV63</f>
        <v>59.043306667266322</v>
      </c>
      <c r="AY26" s="185">
        <f>'Reference Values'!AW63</f>
        <v>59.043306667266322</v>
      </c>
      <c r="AZ26" s="185">
        <f>'Reference Values'!AX63</f>
        <v>59.043306667266322</v>
      </c>
      <c r="BA26" s="185">
        <f>'Reference Values'!AY63</f>
        <v>59.043306667266322</v>
      </c>
      <c r="BB26" s="185">
        <f>'Reference Values'!AZ63</f>
        <v>59.043306667266322</v>
      </c>
      <c r="BC26" s="185">
        <f>'Reference Values'!BA63</f>
        <v>59.043306667266322</v>
      </c>
      <c r="BD26" s="185">
        <f>'Reference Values'!BB63</f>
        <v>59.043306667266322</v>
      </c>
      <c r="BE26" s="185">
        <f>'Reference Values'!BC63</f>
        <v>59.043306667266322</v>
      </c>
      <c r="BF26" s="185">
        <f>'Reference Values'!BD63</f>
        <v>59.043306667266322</v>
      </c>
      <c r="BG26" s="185">
        <f>'Reference Values'!BE63</f>
        <v>59.043306667266322</v>
      </c>
      <c r="BH26" s="185">
        <f>'Reference Values'!BF63</f>
        <v>59.043306667266322</v>
      </c>
      <c r="BI26" s="185">
        <f>'Reference Values'!BG63</f>
        <v>7.9872170549564308</v>
      </c>
      <c r="BJ26" s="185">
        <f>'Reference Values'!BH63</f>
        <v>0</v>
      </c>
    </row>
    <row r="27" spans="1:62" x14ac:dyDescent="0.3">
      <c r="A27" s="183" t="s">
        <v>101</v>
      </c>
      <c r="B27" s="188"/>
      <c r="C27" s="189"/>
      <c r="D27" s="200"/>
      <c r="E27" s="33"/>
      <c r="F27" s="33"/>
      <c r="G27" s="185">
        <f>'Reference Values'!E64</f>
        <v>0</v>
      </c>
      <c r="H27" s="185">
        <f>'Reference Values'!F64</f>
        <v>37.369403579679783</v>
      </c>
      <c r="I27" s="185">
        <f>'Reference Values'!G64</f>
        <v>1458.2545967063052</v>
      </c>
      <c r="J27" s="185">
        <f>'Reference Values'!H64</f>
        <v>4848.6109650791623</v>
      </c>
      <c r="K27" s="185">
        <f>'Reference Values'!I64</f>
        <v>24754.88396206894</v>
      </c>
      <c r="L27" s="185">
        <f>'Reference Values'!J64</f>
        <v>5790.6586656817817</v>
      </c>
      <c r="M27" s="185">
        <f>'Reference Values'!K64</f>
        <v>6955.8053121839766</v>
      </c>
      <c r="N27" s="185">
        <f>'Reference Values'!L64</f>
        <v>27938.621085003193</v>
      </c>
      <c r="O27" s="185">
        <f>'Reference Values'!M64</f>
        <v>2841.4033380246256</v>
      </c>
      <c r="P27" s="185">
        <f>'Reference Values'!N64</f>
        <v>4981.7261992032873</v>
      </c>
      <c r="Q27" s="185">
        <f>'Reference Values'!O64</f>
        <v>36837.076621311367</v>
      </c>
      <c r="R27" s="185">
        <f>'Reference Values'!P64</f>
        <v>64192.148319318541</v>
      </c>
      <c r="S27" s="185">
        <f>'Reference Values'!Q64</f>
        <v>76565.963909745682</v>
      </c>
      <c r="T27" s="185">
        <f>'Reference Values'!R64</f>
        <v>10321.095392743358</v>
      </c>
      <c r="U27" s="185">
        <f>'Reference Values'!S64</f>
        <v>15107.051176393346</v>
      </c>
      <c r="V27" s="185">
        <f>'Reference Values'!T64</f>
        <v>148765.40631002028</v>
      </c>
      <c r="W27" s="185">
        <f>'Reference Values'!U64</f>
        <v>3896.0270580527449</v>
      </c>
      <c r="X27" s="185">
        <f>'Reference Values'!V64</f>
        <v>632.61484734499209</v>
      </c>
      <c r="Y27" s="185">
        <f>'Reference Values'!W64</f>
        <v>1559.2901311723472</v>
      </c>
      <c r="Z27" s="185">
        <f>'Reference Values'!X64</f>
        <v>228.14774285702697</v>
      </c>
      <c r="AA27" s="185">
        <f>'Reference Values'!Y64</f>
        <v>3452.6491765410137</v>
      </c>
      <c r="AB27" s="185">
        <f>'Reference Values'!Z64</f>
        <v>596.67428051583101</v>
      </c>
      <c r="AC27" s="185">
        <f>'Reference Values'!AA64</f>
        <v>124.81371763074344</v>
      </c>
      <c r="AD27" s="185">
        <f>'Reference Values'!AB64</f>
        <v>571.58777300389102</v>
      </c>
      <c r="AE27" s="185">
        <f>'Reference Values'!AC64</f>
        <v>0</v>
      </c>
      <c r="AF27" s="185">
        <f>'Reference Values'!AD64</f>
        <v>0</v>
      </c>
      <c r="AG27" s="185">
        <f>'Reference Values'!AE64</f>
        <v>0</v>
      </c>
      <c r="AH27" s="185">
        <f>'Reference Values'!AF64</f>
        <v>0</v>
      </c>
      <c r="AI27" s="185">
        <f>'Reference Values'!AG64</f>
        <v>0</v>
      </c>
      <c r="AJ27" s="185">
        <f>'Reference Values'!AH64</f>
        <v>0</v>
      </c>
      <c r="AK27" s="185">
        <f>'Reference Values'!AI64</f>
        <v>0</v>
      </c>
      <c r="AL27" s="185">
        <f>'Reference Values'!AJ64</f>
        <v>0</v>
      </c>
      <c r="AM27" s="185">
        <f>'Reference Values'!AK64</f>
        <v>0</v>
      </c>
      <c r="AN27" s="185">
        <f>'Reference Values'!AL64</f>
        <v>0</v>
      </c>
      <c r="AO27" s="185">
        <f>'Reference Values'!AM64</f>
        <v>0</v>
      </c>
      <c r="AP27" s="185">
        <f>'Reference Values'!AN64</f>
        <v>0</v>
      </c>
      <c r="AQ27" s="185">
        <f>'Reference Values'!AO64</f>
        <v>0</v>
      </c>
      <c r="AR27" s="185">
        <f>'Reference Values'!AP64</f>
        <v>0</v>
      </c>
      <c r="AS27" s="185">
        <f>'Reference Values'!AQ64</f>
        <v>0</v>
      </c>
      <c r="AT27" s="185">
        <f>'Reference Values'!AR64</f>
        <v>0</v>
      </c>
      <c r="AU27" s="185">
        <f>'Reference Values'!AS64</f>
        <v>0</v>
      </c>
      <c r="AV27" s="185">
        <f>'Reference Values'!AT64</f>
        <v>0</v>
      </c>
      <c r="AW27" s="185">
        <f>'Reference Values'!AU64</f>
        <v>0</v>
      </c>
      <c r="AX27" s="185">
        <f>'Reference Values'!AV64</f>
        <v>0</v>
      </c>
      <c r="AY27" s="185">
        <f>'Reference Values'!AW64</f>
        <v>0</v>
      </c>
      <c r="AZ27" s="185">
        <f>'Reference Values'!AX64</f>
        <v>0</v>
      </c>
      <c r="BA27" s="185">
        <f>'Reference Values'!AY64</f>
        <v>0</v>
      </c>
      <c r="BB27" s="185">
        <f>'Reference Values'!AZ64</f>
        <v>0</v>
      </c>
      <c r="BC27" s="185">
        <f>'Reference Values'!BA64</f>
        <v>0</v>
      </c>
      <c r="BD27" s="185">
        <f>'Reference Values'!BB64</f>
        <v>0</v>
      </c>
      <c r="BE27" s="185">
        <f>'Reference Values'!BC64</f>
        <v>0</v>
      </c>
      <c r="BF27" s="185">
        <f>'Reference Values'!BD64</f>
        <v>0</v>
      </c>
      <c r="BG27" s="185">
        <f>'Reference Values'!BE64</f>
        <v>0</v>
      </c>
      <c r="BH27" s="185">
        <f>'Reference Values'!BF64</f>
        <v>0</v>
      </c>
      <c r="BI27" s="185">
        <f>'Reference Values'!BG64</f>
        <v>51.05608961230989</v>
      </c>
      <c r="BJ27" s="185">
        <f>'Reference Values'!BH64</f>
        <v>7.9872170549564308</v>
      </c>
    </row>
    <row r="28" spans="1:62" x14ac:dyDescent="0.3">
      <c r="A28" s="183" t="s">
        <v>102</v>
      </c>
      <c r="B28" s="188"/>
      <c r="C28" s="189"/>
      <c r="D28" s="200"/>
      <c r="E28" s="26"/>
      <c r="F28" s="26"/>
      <c r="G28" s="177">
        <f>'Reference Values'!E65</f>
        <v>0</v>
      </c>
      <c r="H28" s="177">
        <f>'Reference Values'!F65</f>
        <v>37.369403579679783</v>
      </c>
      <c r="I28" s="177">
        <f>'Reference Values'!G65</f>
        <v>1495.6240002859849</v>
      </c>
      <c r="J28" s="177">
        <f>'Reference Values'!H65</f>
        <v>6344.2349653651472</v>
      </c>
      <c r="K28" s="177">
        <f>'Reference Values'!I65</f>
        <v>31099.118927434087</v>
      </c>
      <c r="L28" s="177">
        <f>'Reference Values'!J65</f>
        <v>36889.777593115869</v>
      </c>
      <c r="M28" s="177">
        <f>'Reference Values'!K65</f>
        <v>43845.582905299845</v>
      </c>
      <c r="N28" s="177">
        <f>'Reference Values'!L65</f>
        <v>71784.203990303038</v>
      </c>
      <c r="O28" s="177">
        <f>'Reference Values'!M65</f>
        <v>74625.607328327664</v>
      </c>
      <c r="P28" s="177">
        <f>'Reference Values'!N65</f>
        <v>79607.333527530951</v>
      </c>
      <c r="Q28" s="177">
        <f>'Reference Values'!O65</f>
        <v>116444.41014884232</v>
      </c>
      <c r="R28" s="177">
        <f>'Reference Values'!P65</f>
        <v>180636.55846816086</v>
      </c>
      <c r="S28" s="177">
        <f>'Reference Values'!Q65</f>
        <v>257202.52237790654</v>
      </c>
      <c r="T28" s="177">
        <f>'Reference Values'!R65</f>
        <v>267523.6177706499</v>
      </c>
      <c r="U28" s="177">
        <f>'Reference Values'!S65</f>
        <v>282630.66894704325</v>
      </c>
      <c r="V28" s="177">
        <f>'Reference Values'!T65</f>
        <v>431396.07525706349</v>
      </c>
      <c r="W28" s="177">
        <f>'Reference Values'!U65</f>
        <v>435292.10231511627</v>
      </c>
      <c r="X28" s="177">
        <f>'Reference Values'!V65</f>
        <v>435924.71716246125</v>
      </c>
      <c r="Y28" s="177">
        <f>'Reference Values'!W65</f>
        <v>437484.00729363359</v>
      </c>
      <c r="Z28" s="177">
        <f>'Reference Values'!X65</f>
        <v>437712.15503649064</v>
      </c>
      <c r="AA28" s="177">
        <f>'Reference Values'!Y65</f>
        <v>441164.80421303166</v>
      </c>
      <c r="AB28" s="177">
        <f>'Reference Values'!Z65</f>
        <v>441761.47849354747</v>
      </c>
      <c r="AC28" s="177">
        <f>'Reference Values'!AA65</f>
        <v>441886.29221117822</v>
      </c>
      <c r="AD28" s="177">
        <f>'Reference Values'!AB65</f>
        <v>442457.87998418213</v>
      </c>
      <c r="AE28" s="177">
        <f>'Reference Values'!AC65</f>
        <v>442457.87998418213</v>
      </c>
      <c r="AF28" s="177">
        <f>'Reference Values'!AD65</f>
        <v>442457.87998418213</v>
      </c>
      <c r="AG28" s="177">
        <f>'Reference Values'!AE65</f>
        <v>442457.87998418213</v>
      </c>
      <c r="AH28" s="177">
        <f>'Reference Values'!AF65</f>
        <v>442457.87998418213</v>
      </c>
      <c r="AI28" s="177">
        <f>'Reference Values'!AG65</f>
        <v>442457.87998418213</v>
      </c>
      <c r="AJ28" s="177">
        <f>'Reference Values'!AH65</f>
        <v>442457.87998418213</v>
      </c>
      <c r="AK28" s="177">
        <f>'Reference Values'!AI65</f>
        <v>442457.87998418213</v>
      </c>
      <c r="AL28" s="177">
        <f>'Reference Values'!AJ65</f>
        <v>442457.87998418213</v>
      </c>
      <c r="AM28" s="177">
        <f>'Reference Values'!AK65</f>
        <v>442457.87998418213</v>
      </c>
      <c r="AN28" s="177">
        <f>'Reference Values'!AL65</f>
        <v>442457.87998418213</v>
      </c>
      <c r="AO28" s="177">
        <f>'Reference Values'!AM65</f>
        <v>442457.87998418213</v>
      </c>
      <c r="AP28" s="177">
        <f>'Reference Values'!AN65</f>
        <v>442457.87998418213</v>
      </c>
      <c r="AQ28" s="177">
        <f>'Reference Values'!AO65</f>
        <v>442457.87998418213</v>
      </c>
      <c r="AR28" s="177">
        <f>'Reference Values'!AP65</f>
        <v>442457.87998418213</v>
      </c>
      <c r="AS28" s="177">
        <f>'Reference Values'!AQ65</f>
        <v>442457.87998418213</v>
      </c>
      <c r="AT28" s="177">
        <f>'Reference Values'!AR65</f>
        <v>442457.87998418213</v>
      </c>
      <c r="AU28" s="177">
        <f>'Reference Values'!AS65</f>
        <v>442457.87998418213</v>
      </c>
      <c r="AV28" s="177">
        <f>'Reference Values'!AT65</f>
        <v>442457.87998418213</v>
      </c>
      <c r="AW28" s="177">
        <f>'Reference Values'!AU65</f>
        <v>442457.87998418213</v>
      </c>
      <c r="AX28" s="177">
        <f>'Reference Values'!AV65</f>
        <v>442457.87998418213</v>
      </c>
      <c r="AY28" s="177">
        <f>'Reference Values'!AW65</f>
        <v>442457.87998418213</v>
      </c>
      <c r="AZ28" s="177">
        <f>'Reference Values'!AX65</f>
        <v>442457.87998418213</v>
      </c>
      <c r="BA28" s="177">
        <f>'Reference Values'!AY65</f>
        <v>442457.87998418213</v>
      </c>
      <c r="BB28" s="177">
        <f>'Reference Values'!AZ65</f>
        <v>442457.87998418213</v>
      </c>
      <c r="BC28" s="177">
        <f>'Reference Values'!BA65</f>
        <v>442457.87998418213</v>
      </c>
      <c r="BD28" s="177">
        <f>'Reference Values'!BB65</f>
        <v>442457.87998418213</v>
      </c>
      <c r="BE28" s="177">
        <f>'Reference Values'!BC65</f>
        <v>442457.87998418213</v>
      </c>
      <c r="BF28" s="177">
        <f>'Reference Values'!BD65</f>
        <v>442457.87998418213</v>
      </c>
      <c r="BG28" s="177">
        <f>'Reference Values'!BE65</f>
        <v>442457.87998418213</v>
      </c>
      <c r="BH28" s="177">
        <f>'Reference Values'!BF65</f>
        <v>442457.87998418213</v>
      </c>
      <c r="BI28" s="177">
        <f>'Reference Values'!BG65</f>
        <v>442508.93607379444</v>
      </c>
      <c r="BJ28" s="177">
        <f>'Reference Values'!BH65</f>
        <v>442516.92329084937</v>
      </c>
    </row>
    <row r="29" spans="1:62" x14ac:dyDescent="0.3">
      <c r="A29" s="70"/>
      <c r="B29" s="71"/>
      <c r="C29" s="72"/>
      <c r="D29" s="73"/>
      <c r="E29" s="74"/>
      <c r="F29" s="74"/>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row>
    <row r="30" spans="1:62" x14ac:dyDescent="0.3">
      <c r="A30" s="183" t="s">
        <v>119</v>
      </c>
      <c r="B30" s="188"/>
      <c r="C30" s="189"/>
      <c r="D30" s="190"/>
      <c r="E30" s="26"/>
      <c r="F30" s="26"/>
      <c r="G30" s="26"/>
      <c r="H30" s="185">
        <f>'Reference Values'!F70</f>
        <v>451994.83497866412</v>
      </c>
      <c r="I30" s="185">
        <f>'Reference Values'!G70</f>
        <v>451994.83497866412</v>
      </c>
      <c r="J30" s="185">
        <f>'Reference Values'!H70</f>
        <v>451086.38662323175</v>
      </c>
      <c r="K30" s="185">
        <f>'Reference Values'!I70</f>
        <v>446328.550429678</v>
      </c>
      <c r="L30" s="185">
        <f>'Reference Values'!J70</f>
        <v>429028.42039571574</v>
      </c>
      <c r="M30" s="185">
        <f>'Reference Values'!K70</f>
        <v>425993.50361692428</v>
      </c>
      <c r="N30" s="185">
        <f>'Reference Values'!L70</f>
        <v>421642.68725046568</v>
      </c>
      <c r="O30" s="185">
        <f>'Reference Values'!M70</f>
        <v>397489.28636399837</v>
      </c>
      <c r="P30" s="185">
        <f>'Reference Values'!N70</f>
        <v>394439.30040316441</v>
      </c>
      <c r="Q30" s="185">
        <f>'Reference Values'!O70</f>
        <v>388631.34472602903</v>
      </c>
      <c r="R30" s="185">
        <f>'Reference Values'!P70</f>
        <v>337168.71033996216</v>
      </c>
      <c r="S30" s="185">
        <f>'Reference Values'!Q70</f>
        <v>278234.15446773835</v>
      </c>
      <c r="T30" s="185">
        <f>'Reference Values'!R70</f>
        <v>242787.02762801724</v>
      </c>
      <c r="U30" s="185">
        <f>'Reference Values'!S70</f>
        <v>234651.85039292031</v>
      </c>
      <c r="V30" s="185">
        <f>'Reference Values'!T70</f>
        <v>214219.93266502518</v>
      </c>
      <c r="W30" s="185">
        <f>'Reference Values'!U70</f>
        <v>41274.140982409997</v>
      </c>
      <c r="X30" s="185">
        <f>'Reference Values'!V70</f>
        <v>38158.932568714859</v>
      </c>
      <c r="Y30" s="185">
        <f>'Reference Values'!W70</f>
        <v>37287.578595079292</v>
      </c>
      <c r="Z30" s="185">
        <f>'Reference Values'!X70</f>
        <v>36277.060247986279</v>
      </c>
      <c r="AA30" s="185">
        <f>'Reference Values'!Y70</f>
        <v>29824.666948463422</v>
      </c>
      <c r="AB30" s="185">
        <f>'Reference Values'!Z70</f>
        <v>1041.4435013359005</v>
      </c>
      <c r="AC30" s="185">
        <f>'Reference Values'!AA70</f>
        <v>1028.7275878154362</v>
      </c>
      <c r="AD30" s="185">
        <f>'Reference Values'!AB70</f>
        <v>351.09105038241916</v>
      </c>
      <c r="AE30" s="185">
        <f>'Reference Values'!AC70</f>
        <v>35.498737198237706</v>
      </c>
      <c r="AF30" s="185">
        <f>'Reference Values'!AD70</f>
        <v>26.574089557448723</v>
      </c>
      <c r="AG30" s="185">
        <f>'Reference Values'!AE70</f>
        <v>0</v>
      </c>
      <c r="AH30" s="185">
        <f>'Reference Values'!AF70</f>
        <v>0</v>
      </c>
      <c r="AI30" s="185">
        <f>'Reference Values'!AG70</f>
        <v>0</v>
      </c>
      <c r="AJ30" s="185">
        <f>'Reference Values'!AH70</f>
        <v>0</v>
      </c>
      <c r="AK30" s="185">
        <f>'Reference Values'!AI70</f>
        <v>0</v>
      </c>
      <c r="AL30" s="185">
        <f>'Reference Values'!AJ70</f>
        <v>0</v>
      </c>
      <c r="AM30" s="185">
        <f>'Reference Values'!AK70</f>
        <v>0</v>
      </c>
      <c r="AN30" s="185">
        <f>'Reference Values'!AL70</f>
        <v>0</v>
      </c>
      <c r="AO30" s="185">
        <f>'Reference Values'!AM70</f>
        <v>0</v>
      </c>
      <c r="AP30" s="185">
        <f>'Reference Values'!AN70</f>
        <v>0</v>
      </c>
      <c r="AQ30" s="185">
        <f>'Reference Values'!AO70</f>
        <v>0</v>
      </c>
      <c r="AR30" s="185">
        <f>'Reference Values'!AP70</f>
        <v>0</v>
      </c>
      <c r="AS30" s="185">
        <f>'Reference Values'!AQ70</f>
        <v>0</v>
      </c>
      <c r="AT30" s="185">
        <f>'Reference Values'!AR70</f>
        <v>0</v>
      </c>
      <c r="AU30" s="185">
        <f>'Reference Values'!AS70</f>
        <v>0</v>
      </c>
      <c r="AV30" s="185">
        <f>'Reference Values'!AT70</f>
        <v>0</v>
      </c>
      <c r="AW30" s="185">
        <f>'Reference Values'!AU70</f>
        <v>0</v>
      </c>
      <c r="AX30" s="185">
        <f>'Reference Values'!AV70</f>
        <v>0</v>
      </c>
      <c r="AY30" s="185">
        <f>'Reference Values'!AW70</f>
        <v>0</v>
      </c>
      <c r="AZ30" s="185">
        <f>'Reference Values'!AX70</f>
        <v>0</v>
      </c>
      <c r="BA30" s="185">
        <f>'Reference Values'!AY70</f>
        <v>0</v>
      </c>
      <c r="BB30" s="185">
        <f>'Reference Values'!AZ70</f>
        <v>0</v>
      </c>
      <c r="BC30" s="185">
        <f>'Reference Values'!BA70</f>
        <v>0</v>
      </c>
      <c r="BD30" s="185">
        <f>'Reference Values'!BB70</f>
        <v>0</v>
      </c>
      <c r="BE30" s="185">
        <f>'Reference Values'!BC70</f>
        <v>0</v>
      </c>
      <c r="BF30" s="185">
        <f>'Reference Values'!BD70</f>
        <v>0</v>
      </c>
      <c r="BG30" s="185">
        <f>'Reference Values'!BE70</f>
        <v>0</v>
      </c>
      <c r="BH30" s="185">
        <f>'Reference Values'!BF70</f>
        <v>0</v>
      </c>
      <c r="BI30" s="185">
        <f>'Reference Values'!BG70</f>
        <v>0</v>
      </c>
      <c r="BJ30" s="185">
        <f>'Reference Values'!BH70</f>
        <v>0</v>
      </c>
    </row>
    <row r="31" spans="1:62" x14ac:dyDescent="0.3">
      <c r="A31" s="183" t="s">
        <v>120</v>
      </c>
      <c r="B31" s="188"/>
      <c r="C31" s="189"/>
      <c r="D31" s="200"/>
      <c r="E31" s="33"/>
      <c r="F31" s="33"/>
      <c r="G31" s="33"/>
      <c r="H31" s="185">
        <f>'Reference Values'!F71</f>
        <v>0</v>
      </c>
      <c r="I31" s="185">
        <f>'Reference Values'!G71</f>
        <v>0</v>
      </c>
      <c r="J31" s="185">
        <f>'Reference Values'!H71</f>
        <v>908.44835543236695</v>
      </c>
      <c r="K31" s="185">
        <f>'Reference Values'!I71</f>
        <v>4757.8361935537541</v>
      </c>
      <c r="L31" s="185">
        <f>'Reference Values'!J71</f>
        <v>17300.130033962254</v>
      </c>
      <c r="M31" s="185">
        <f>'Reference Values'!K71</f>
        <v>3034.916778791463</v>
      </c>
      <c r="N31" s="185">
        <f>'Reference Values'!L71</f>
        <v>4350.8163664586027</v>
      </c>
      <c r="O31" s="185">
        <f>'Reference Values'!M71</f>
        <v>24153.400886467309</v>
      </c>
      <c r="P31" s="185">
        <f>'Reference Values'!N71</f>
        <v>3049.9859608339611</v>
      </c>
      <c r="Q31" s="185">
        <f>'Reference Values'!O71</f>
        <v>5807.9556771353818</v>
      </c>
      <c r="R31" s="185">
        <f>'Reference Values'!P71</f>
        <v>51462.634386066871</v>
      </c>
      <c r="S31" s="185">
        <f>'Reference Values'!Q71</f>
        <v>58934.555872223806</v>
      </c>
      <c r="T31" s="185">
        <f>'Reference Values'!R71</f>
        <v>35447.12683972111</v>
      </c>
      <c r="U31" s="185">
        <f>'Reference Values'!S71</f>
        <v>8135.1772350969259</v>
      </c>
      <c r="V31" s="185">
        <f>'Reference Values'!T71</f>
        <v>20431.917727895139</v>
      </c>
      <c r="W31" s="185">
        <f>'Reference Values'!U71</f>
        <v>172945.79168261518</v>
      </c>
      <c r="X31" s="185">
        <f>'Reference Values'!V71</f>
        <v>3115.208413695138</v>
      </c>
      <c r="Y31" s="185">
        <f>'Reference Values'!W71</f>
        <v>871.35397363556694</v>
      </c>
      <c r="Z31" s="185">
        <f>'Reference Values'!X71</f>
        <v>1010.5183470930133</v>
      </c>
      <c r="AA31" s="185">
        <f>'Reference Values'!Y71</f>
        <v>6452.393299522857</v>
      </c>
      <c r="AB31" s="185">
        <f>'Reference Values'!Z71</f>
        <v>28783.223447127522</v>
      </c>
      <c r="AC31" s="185">
        <f>'Reference Values'!AA71</f>
        <v>12.715913520464255</v>
      </c>
      <c r="AD31" s="185">
        <f>'Reference Values'!AB71</f>
        <v>677.63653743301711</v>
      </c>
      <c r="AE31" s="185">
        <f>'Reference Values'!AC71</f>
        <v>315.59231318418142</v>
      </c>
      <c r="AF31" s="185">
        <f>'Reference Values'!AD71</f>
        <v>8.924647640788983</v>
      </c>
      <c r="AG31" s="185">
        <f>'Reference Values'!AE71</f>
        <v>26.574089557448723</v>
      </c>
      <c r="AH31" s="185">
        <f>'Reference Values'!AF71</f>
        <v>0</v>
      </c>
      <c r="AI31" s="185">
        <f>'Reference Values'!AG71</f>
        <v>0</v>
      </c>
      <c r="AJ31" s="185">
        <f>'Reference Values'!AH71</f>
        <v>0</v>
      </c>
      <c r="AK31" s="185">
        <f>'Reference Values'!AI71</f>
        <v>0</v>
      </c>
      <c r="AL31" s="185">
        <f>'Reference Values'!AJ71</f>
        <v>0</v>
      </c>
      <c r="AM31" s="185">
        <f>'Reference Values'!AK71</f>
        <v>0</v>
      </c>
      <c r="AN31" s="185">
        <f>'Reference Values'!AL71</f>
        <v>0</v>
      </c>
      <c r="AO31" s="185">
        <f>'Reference Values'!AM71</f>
        <v>0</v>
      </c>
      <c r="AP31" s="185">
        <f>'Reference Values'!AN71</f>
        <v>0</v>
      </c>
      <c r="AQ31" s="185">
        <f>'Reference Values'!AO71</f>
        <v>0</v>
      </c>
      <c r="AR31" s="185">
        <f>'Reference Values'!AP71</f>
        <v>0</v>
      </c>
      <c r="AS31" s="185">
        <f>'Reference Values'!AQ71</f>
        <v>0</v>
      </c>
      <c r="AT31" s="185">
        <f>'Reference Values'!AR71</f>
        <v>0</v>
      </c>
      <c r="AU31" s="185">
        <f>'Reference Values'!AS71</f>
        <v>0</v>
      </c>
      <c r="AV31" s="185">
        <f>'Reference Values'!AT71</f>
        <v>0</v>
      </c>
      <c r="AW31" s="185">
        <f>'Reference Values'!AU71</f>
        <v>0</v>
      </c>
      <c r="AX31" s="185">
        <f>'Reference Values'!AV71</f>
        <v>0</v>
      </c>
      <c r="AY31" s="185">
        <f>'Reference Values'!AW71</f>
        <v>0</v>
      </c>
      <c r="AZ31" s="185">
        <f>'Reference Values'!AX71</f>
        <v>0</v>
      </c>
      <c r="BA31" s="185">
        <f>'Reference Values'!AY71</f>
        <v>0</v>
      </c>
      <c r="BB31" s="185">
        <f>'Reference Values'!AZ71</f>
        <v>0</v>
      </c>
      <c r="BC31" s="185">
        <f>'Reference Values'!BA71</f>
        <v>0</v>
      </c>
      <c r="BD31" s="185">
        <f>'Reference Values'!BB71</f>
        <v>0</v>
      </c>
      <c r="BE31" s="185">
        <f>'Reference Values'!BC71</f>
        <v>0</v>
      </c>
      <c r="BF31" s="185">
        <f>'Reference Values'!BD71</f>
        <v>0</v>
      </c>
      <c r="BG31" s="185">
        <f>'Reference Values'!BE71</f>
        <v>0</v>
      </c>
      <c r="BH31" s="185">
        <f>'Reference Values'!BF71</f>
        <v>0</v>
      </c>
      <c r="BI31" s="185">
        <f>'Reference Values'!BG71</f>
        <v>0</v>
      </c>
      <c r="BJ31" s="185">
        <f>'Reference Values'!BH71</f>
        <v>0</v>
      </c>
    </row>
    <row r="32" spans="1:62" x14ac:dyDescent="0.3">
      <c r="A32" s="183" t="s">
        <v>121</v>
      </c>
      <c r="B32" s="188"/>
      <c r="C32" s="189"/>
      <c r="D32" s="200"/>
      <c r="E32" s="26"/>
      <c r="F32" s="26"/>
      <c r="G32" s="26"/>
      <c r="H32" s="177">
        <f>'Reference Values'!F72</f>
        <v>0</v>
      </c>
      <c r="I32" s="177">
        <f>'Reference Values'!G72</f>
        <v>0</v>
      </c>
      <c r="J32" s="177">
        <f>'Reference Values'!H72</f>
        <v>908.44835543236695</v>
      </c>
      <c r="K32" s="177">
        <f>'Reference Values'!I72</f>
        <v>5666.2845489861211</v>
      </c>
      <c r="L32" s="177">
        <f>'Reference Values'!J72</f>
        <v>22966.414582948375</v>
      </c>
      <c r="M32" s="177">
        <f>'Reference Values'!K72</f>
        <v>26001.331361739838</v>
      </c>
      <c r="N32" s="177">
        <f>'Reference Values'!L72</f>
        <v>30352.147728198441</v>
      </c>
      <c r="O32" s="177">
        <f>'Reference Values'!M72</f>
        <v>54505.548614665749</v>
      </c>
      <c r="P32" s="177">
        <f>'Reference Values'!N72</f>
        <v>57555.534575499711</v>
      </c>
      <c r="Q32" s="177">
        <f>'Reference Values'!O72</f>
        <v>63363.490252635092</v>
      </c>
      <c r="R32" s="177">
        <f>'Reference Values'!P72</f>
        <v>114826.12463870196</v>
      </c>
      <c r="S32" s="177">
        <f>'Reference Values'!Q72</f>
        <v>173760.68051092577</v>
      </c>
      <c r="T32" s="177">
        <f>'Reference Values'!R72</f>
        <v>209207.80735064688</v>
      </c>
      <c r="U32" s="177">
        <f>'Reference Values'!S72</f>
        <v>217342.9845857438</v>
      </c>
      <c r="V32" s="177">
        <f>'Reference Values'!T72</f>
        <v>237774.90231363894</v>
      </c>
      <c r="W32" s="177">
        <f>'Reference Values'!U72</f>
        <v>410720.69399625412</v>
      </c>
      <c r="X32" s="177">
        <f>'Reference Values'!V72</f>
        <v>413835.90240994928</v>
      </c>
      <c r="Y32" s="177">
        <f>'Reference Values'!W72</f>
        <v>414707.25638358481</v>
      </c>
      <c r="Z32" s="177">
        <f>'Reference Values'!X72</f>
        <v>415717.77473067783</v>
      </c>
      <c r="AA32" s="177">
        <f>'Reference Values'!Y72</f>
        <v>422170.1680302007</v>
      </c>
      <c r="AB32" s="177">
        <f>'Reference Values'!Z72</f>
        <v>450953.3914773282</v>
      </c>
      <c r="AC32" s="177">
        <f>'Reference Values'!AA72</f>
        <v>450966.10739084869</v>
      </c>
      <c r="AD32" s="177">
        <f>'Reference Values'!AB72</f>
        <v>451643.74392828171</v>
      </c>
      <c r="AE32" s="177">
        <f>'Reference Values'!AC72</f>
        <v>451959.33624146588</v>
      </c>
      <c r="AF32" s="177">
        <f>'Reference Values'!AD72</f>
        <v>451968.26088910666</v>
      </c>
      <c r="AG32" s="177">
        <f>'Reference Values'!AE72</f>
        <v>451994.83497866412</v>
      </c>
      <c r="AH32" s="177">
        <f>'Reference Values'!AF72</f>
        <v>451994.83497866412</v>
      </c>
      <c r="AI32" s="177">
        <f>'Reference Values'!AG72</f>
        <v>451994.83497866412</v>
      </c>
      <c r="AJ32" s="177">
        <f>'Reference Values'!AH72</f>
        <v>451994.83497866412</v>
      </c>
      <c r="AK32" s="177">
        <f>'Reference Values'!AI72</f>
        <v>451994.83497866412</v>
      </c>
      <c r="AL32" s="177">
        <f>'Reference Values'!AJ72</f>
        <v>451994.83497866412</v>
      </c>
      <c r="AM32" s="177">
        <f>'Reference Values'!AK72</f>
        <v>451994.83497866412</v>
      </c>
      <c r="AN32" s="177">
        <f>'Reference Values'!AL72</f>
        <v>451994.83497866412</v>
      </c>
      <c r="AO32" s="177">
        <f>'Reference Values'!AM72</f>
        <v>451994.83497866412</v>
      </c>
      <c r="AP32" s="177">
        <f>'Reference Values'!AN72</f>
        <v>451994.83497866412</v>
      </c>
      <c r="AQ32" s="177">
        <f>'Reference Values'!AO72</f>
        <v>451994.83497866412</v>
      </c>
      <c r="AR32" s="177">
        <f>'Reference Values'!AP72</f>
        <v>451994.83497866412</v>
      </c>
      <c r="AS32" s="177">
        <f>'Reference Values'!AQ72</f>
        <v>451994.83497866412</v>
      </c>
      <c r="AT32" s="177">
        <f>'Reference Values'!AR72</f>
        <v>451994.83497866412</v>
      </c>
      <c r="AU32" s="177">
        <f>'Reference Values'!AS72</f>
        <v>451994.83497866412</v>
      </c>
      <c r="AV32" s="177">
        <f>'Reference Values'!AT72</f>
        <v>451994.83497866412</v>
      </c>
      <c r="AW32" s="177">
        <f>'Reference Values'!AU72</f>
        <v>451994.83497866412</v>
      </c>
      <c r="AX32" s="177">
        <f>'Reference Values'!AV72</f>
        <v>451994.83497866412</v>
      </c>
      <c r="AY32" s="177">
        <f>'Reference Values'!AW72</f>
        <v>451994.83497866412</v>
      </c>
      <c r="AZ32" s="177">
        <f>'Reference Values'!AX72</f>
        <v>451994.83497866412</v>
      </c>
      <c r="BA32" s="177">
        <f>'Reference Values'!AY72</f>
        <v>451994.83497866412</v>
      </c>
      <c r="BB32" s="177">
        <f>'Reference Values'!AZ72</f>
        <v>451994.83497866412</v>
      </c>
      <c r="BC32" s="177">
        <f>'Reference Values'!BA72</f>
        <v>451994.83497866412</v>
      </c>
      <c r="BD32" s="177">
        <f>'Reference Values'!BB72</f>
        <v>451994.83497866412</v>
      </c>
      <c r="BE32" s="177">
        <f>'Reference Values'!BC72</f>
        <v>451994.83497866412</v>
      </c>
      <c r="BF32" s="177">
        <f>'Reference Values'!BD72</f>
        <v>451994.83497866412</v>
      </c>
      <c r="BG32" s="177">
        <f>'Reference Values'!BE72</f>
        <v>451994.83497866412</v>
      </c>
      <c r="BH32" s="177">
        <f>'Reference Values'!BF72</f>
        <v>451994.83497866412</v>
      </c>
      <c r="BI32" s="177">
        <f>'Reference Values'!BG72</f>
        <v>451994.83497866412</v>
      </c>
      <c r="BJ32" s="177">
        <f>'Reference Values'!BH72</f>
        <v>451994.83497866412</v>
      </c>
    </row>
    <row r="33" spans="1:62" x14ac:dyDescent="0.3">
      <c r="A33" s="70"/>
      <c r="B33" s="71"/>
      <c r="C33" s="72"/>
      <c r="D33" s="73"/>
      <c r="E33" s="74"/>
      <c r="F33" s="74"/>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row>
    <row r="34" spans="1:62" x14ac:dyDescent="0.3">
      <c r="A34" s="183" t="s">
        <v>153</v>
      </c>
      <c r="B34" s="188"/>
      <c r="C34" s="189"/>
      <c r="D34" s="190"/>
      <c r="E34" s="26"/>
      <c r="F34" s="26"/>
      <c r="G34" s="26"/>
      <c r="H34" s="26"/>
      <c r="I34" s="185">
        <f>'Reference Values'!G77</f>
        <v>457406.38910046394</v>
      </c>
      <c r="J34" s="185">
        <f>'Reference Values'!H77</f>
        <v>457406.38910046394</v>
      </c>
      <c r="K34" s="185">
        <f>'Reference Values'!I77</f>
        <v>456685.09678874019</v>
      </c>
      <c r="L34" s="185">
        <f>'Reference Values'!J77</f>
        <v>453050.36311487906</v>
      </c>
      <c r="M34" s="185">
        <f>'Reference Values'!K77</f>
        <v>428152.79513143847</v>
      </c>
      <c r="N34" s="185">
        <f>'Reference Values'!L77</f>
        <v>424590.71753918345</v>
      </c>
      <c r="O34" s="185">
        <f>'Reference Values'!M77</f>
        <v>419288.73377882934</v>
      </c>
      <c r="P34" s="185">
        <f>'Reference Values'!N77</f>
        <v>393005.53403204255</v>
      </c>
      <c r="Q34" s="185">
        <f>'Reference Values'!O77</f>
        <v>389191.32307825354</v>
      </c>
      <c r="R34" s="185">
        <f>'Reference Values'!P77</f>
        <v>380268.56744797743</v>
      </c>
      <c r="S34" s="185">
        <f>'Reference Values'!Q77</f>
        <v>316946.90493273753</v>
      </c>
      <c r="T34" s="185">
        <f>'Reference Values'!R77</f>
        <v>276886.15418988245</v>
      </c>
      <c r="U34" s="185">
        <f>'Reference Values'!S77</f>
        <v>250575.00848426792</v>
      </c>
      <c r="V34" s="185">
        <f>'Reference Values'!T77</f>
        <v>230181.51685953198</v>
      </c>
      <c r="W34" s="185">
        <f>'Reference Values'!U77</f>
        <v>211309.13838499028</v>
      </c>
      <c r="X34" s="185">
        <f>'Reference Values'!V77</f>
        <v>37508.638328225403</v>
      </c>
      <c r="Y34" s="185">
        <f>'Reference Values'!W77</f>
        <v>29494.732891412357</v>
      </c>
      <c r="Z34" s="185">
        <f>'Reference Values'!X77</f>
        <v>29353.893930125432</v>
      </c>
      <c r="AA34" s="185">
        <f>'Reference Values'!Y77</f>
        <v>28336.050622382161</v>
      </c>
      <c r="AB34" s="185">
        <f>'Reference Values'!Z77</f>
        <v>27897.565347286331</v>
      </c>
      <c r="AC34" s="185">
        <f>'Reference Values'!AA77</f>
        <v>2765.0639615918112</v>
      </c>
      <c r="AD34" s="185">
        <f>'Reference Values'!AB77</f>
        <v>2552.8816542182171</v>
      </c>
      <c r="AE34" s="185">
        <f>'Reference Values'!AC77</f>
        <v>1871.3332499285159</v>
      </c>
      <c r="AF34" s="185">
        <f>'Reference Values'!AD77</f>
        <v>445.67371473492449</v>
      </c>
      <c r="AG34" s="185">
        <f>'Reference Values'!AE77</f>
        <v>273.02468843815149</v>
      </c>
      <c r="AH34" s="185">
        <f>'Reference Values'!AF77</f>
        <v>97.411357862988126</v>
      </c>
      <c r="AI34" s="185">
        <f>'Reference Values'!AG77</f>
        <v>0</v>
      </c>
      <c r="AJ34" s="185">
        <f>'Reference Values'!AH77</f>
        <v>0</v>
      </c>
      <c r="AK34" s="185">
        <f>'Reference Values'!AI77</f>
        <v>0</v>
      </c>
      <c r="AL34" s="185">
        <f>'Reference Values'!AJ77</f>
        <v>0</v>
      </c>
      <c r="AM34" s="185">
        <f>'Reference Values'!AK77</f>
        <v>0</v>
      </c>
      <c r="AN34" s="185">
        <f>'Reference Values'!AL77</f>
        <v>0</v>
      </c>
      <c r="AO34" s="185">
        <f>'Reference Values'!AM77</f>
        <v>0</v>
      </c>
      <c r="AP34" s="185">
        <f>'Reference Values'!AN77</f>
        <v>0</v>
      </c>
      <c r="AQ34" s="185">
        <f>'Reference Values'!AO77</f>
        <v>0</v>
      </c>
      <c r="AR34" s="185">
        <f>'Reference Values'!AP77</f>
        <v>0</v>
      </c>
      <c r="AS34" s="185">
        <f>'Reference Values'!AQ77</f>
        <v>0</v>
      </c>
      <c r="AT34" s="185">
        <f>'Reference Values'!AR77</f>
        <v>0</v>
      </c>
      <c r="AU34" s="185">
        <f>'Reference Values'!AS77</f>
        <v>0</v>
      </c>
      <c r="AV34" s="185">
        <f>'Reference Values'!AT77</f>
        <v>0</v>
      </c>
      <c r="AW34" s="185">
        <f>'Reference Values'!AU77</f>
        <v>0</v>
      </c>
      <c r="AX34" s="185">
        <f>'Reference Values'!AV77</f>
        <v>0</v>
      </c>
      <c r="AY34" s="185">
        <f>'Reference Values'!AW77</f>
        <v>0</v>
      </c>
      <c r="AZ34" s="185">
        <f>'Reference Values'!AX77</f>
        <v>0</v>
      </c>
      <c r="BA34" s="185">
        <f>'Reference Values'!AY77</f>
        <v>0</v>
      </c>
      <c r="BB34" s="185">
        <f>'Reference Values'!AZ77</f>
        <v>0</v>
      </c>
      <c r="BC34" s="185">
        <f>'Reference Values'!BA77</f>
        <v>0</v>
      </c>
      <c r="BD34" s="185">
        <f>'Reference Values'!BB77</f>
        <v>0</v>
      </c>
      <c r="BE34" s="185">
        <f>'Reference Values'!BC77</f>
        <v>0</v>
      </c>
      <c r="BF34" s="185">
        <f>'Reference Values'!BD77</f>
        <v>0</v>
      </c>
      <c r="BG34" s="185">
        <f>'Reference Values'!BE77</f>
        <v>0</v>
      </c>
      <c r="BH34" s="185">
        <f>'Reference Values'!BF77</f>
        <v>0</v>
      </c>
      <c r="BI34" s="185">
        <f>'Reference Values'!BG77</f>
        <v>0</v>
      </c>
      <c r="BJ34" s="185">
        <f>'Reference Values'!BH77</f>
        <v>0</v>
      </c>
    </row>
    <row r="35" spans="1:62" x14ac:dyDescent="0.3">
      <c r="A35" s="183" t="s">
        <v>154</v>
      </c>
      <c r="B35" s="188"/>
      <c r="C35" s="189"/>
      <c r="D35" s="200"/>
      <c r="E35" s="33"/>
      <c r="F35" s="33"/>
      <c r="G35" s="33"/>
      <c r="H35" s="33"/>
      <c r="I35" s="185">
        <f>'Reference Values'!G78</f>
        <v>0</v>
      </c>
      <c r="J35" s="185">
        <f>'Reference Values'!H78</f>
        <v>0</v>
      </c>
      <c r="K35" s="185">
        <f>'Reference Values'!I78</f>
        <v>721.29231172375148</v>
      </c>
      <c r="L35" s="185">
        <f>'Reference Values'!J78</f>
        <v>3634.7336738611339</v>
      </c>
      <c r="M35" s="185">
        <f>'Reference Values'!K78</f>
        <v>24897.567983440589</v>
      </c>
      <c r="N35" s="185">
        <f>'Reference Values'!L78</f>
        <v>3562.0775922550238</v>
      </c>
      <c r="O35" s="185">
        <f>'Reference Values'!M78</f>
        <v>5301.9837603541091</v>
      </c>
      <c r="P35" s="185">
        <f>'Reference Values'!N78</f>
        <v>26283.199746786791</v>
      </c>
      <c r="Q35" s="185">
        <f>'Reference Values'!O78</f>
        <v>3814.2109537890065</v>
      </c>
      <c r="R35" s="185">
        <f>'Reference Values'!P78</f>
        <v>8922.7556302761077</v>
      </c>
      <c r="S35" s="185">
        <f>'Reference Values'!Q78</f>
        <v>63321.662515239906</v>
      </c>
      <c r="T35" s="185">
        <f>'Reference Values'!R78</f>
        <v>40060.750742855074</v>
      </c>
      <c r="U35" s="185">
        <f>'Reference Values'!S78</f>
        <v>26311.14570561453</v>
      </c>
      <c r="V35" s="185">
        <f>'Reference Values'!T78</f>
        <v>20393.491624735936</v>
      </c>
      <c r="W35" s="185">
        <f>'Reference Values'!U78</f>
        <v>18872.378474541707</v>
      </c>
      <c r="X35" s="185">
        <f>'Reference Values'!V78</f>
        <v>173800.50005676487</v>
      </c>
      <c r="Y35" s="185">
        <f>'Reference Values'!W78</f>
        <v>8013.9054368130455</v>
      </c>
      <c r="Z35" s="185">
        <f>'Reference Values'!X78</f>
        <v>140.83896128692504</v>
      </c>
      <c r="AA35" s="185">
        <f>'Reference Values'!Y78</f>
        <v>1017.843307743271</v>
      </c>
      <c r="AB35" s="185">
        <f>'Reference Values'!Z78</f>
        <v>438.48527509583073</v>
      </c>
      <c r="AC35" s="185">
        <f>'Reference Values'!AA78</f>
        <v>25132.501385694519</v>
      </c>
      <c r="AD35" s="185">
        <f>'Reference Values'!AB78</f>
        <v>212.18230737359409</v>
      </c>
      <c r="AE35" s="185">
        <f>'Reference Values'!AC78</f>
        <v>681.54840428970124</v>
      </c>
      <c r="AF35" s="185">
        <f>'Reference Values'!AD78</f>
        <v>1425.6595351935914</v>
      </c>
      <c r="AG35" s="185">
        <f>'Reference Values'!AE78</f>
        <v>172.649026296773</v>
      </c>
      <c r="AH35" s="185">
        <f>'Reference Values'!AF78</f>
        <v>175.61333057516336</v>
      </c>
      <c r="AI35" s="185">
        <f>'Reference Values'!AG78</f>
        <v>97.411357862988126</v>
      </c>
      <c r="AJ35" s="185">
        <f>'Reference Values'!AH78</f>
        <v>0</v>
      </c>
      <c r="AK35" s="185">
        <f>'Reference Values'!AI78</f>
        <v>0</v>
      </c>
      <c r="AL35" s="185">
        <f>'Reference Values'!AJ78</f>
        <v>0</v>
      </c>
      <c r="AM35" s="185">
        <f>'Reference Values'!AK78</f>
        <v>0</v>
      </c>
      <c r="AN35" s="185">
        <f>'Reference Values'!AL78</f>
        <v>0</v>
      </c>
      <c r="AO35" s="185">
        <f>'Reference Values'!AM78</f>
        <v>0</v>
      </c>
      <c r="AP35" s="185">
        <f>'Reference Values'!AN78</f>
        <v>0</v>
      </c>
      <c r="AQ35" s="185">
        <f>'Reference Values'!AO78</f>
        <v>0</v>
      </c>
      <c r="AR35" s="185">
        <f>'Reference Values'!AP78</f>
        <v>0</v>
      </c>
      <c r="AS35" s="185">
        <f>'Reference Values'!AQ78</f>
        <v>0</v>
      </c>
      <c r="AT35" s="185">
        <f>'Reference Values'!AR78</f>
        <v>0</v>
      </c>
      <c r="AU35" s="185">
        <f>'Reference Values'!AS78</f>
        <v>0</v>
      </c>
      <c r="AV35" s="185">
        <f>'Reference Values'!AT78</f>
        <v>0</v>
      </c>
      <c r="AW35" s="185">
        <f>'Reference Values'!AU78</f>
        <v>0</v>
      </c>
      <c r="AX35" s="185">
        <f>'Reference Values'!AV78</f>
        <v>0</v>
      </c>
      <c r="AY35" s="185">
        <f>'Reference Values'!AW78</f>
        <v>0</v>
      </c>
      <c r="AZ35" s="185">
        <f>'Reference Values'!AX78</f>
        <v>0</v>
      </c>
      <c r="BA35" s="185">
        <f>'Reference Values'!AY78</f>
        <v>0</v>
      </c>
      <c r="BB35" s="185">
        <f>'Reference Values'!AZ78</f>
        <v>0</v>
      </c>
      <c r="BC35" s="185">
        <f>'Reference Values'!BA78</f>
        <v>0</v>
      </c>
      <c r="BD35" s="185">
        <f>'Reference Values'!BB78</f>
        <v>0</v>
      </c>
      <c r="BE35" s="185">
        <f>'Reference Values'!BC78</f>
        <v>0</v>
      </c>
      <c r="BF35" s="185">
        <f>'Reference Values'!BD78</f>
        <v>0</v>
      </c>
      <c r="BG35" s="185">
        <f>'Reference Values'!BE78</f>
        <v>0</v>
      </c>
      <c r="BH35" s="185">
        <f>'Reference Values'!BF78</f>
        <v>0</v>
      </c>
      <c r="BI35" s="185">
        <f>'Reference Values'!BG78</f>
        <v>0</v>
      </c>
      <c r="BJ35" s="185">
        <f>'Reference Values'!BH78</f>
        <v>0</v>
      </c>
    </row>
    <row r="36" spans="1:62" x14ac:dyDescent="0.3">
      <c r="A36" s="183" t="s">
        <v>155</v>
      </c>
      <c r="B36" s="188"/>
      <c r="C36" s="189"/>
      <c r="D36" s="200"/>
      <c r="E36" s="26"/>
      <c r="F36" s="26"/>
      <c r="G36" s="26"/>
      <c r="H36" s="26"/>
      <c r="I36" s="177">
        <f>'Reference Values'!G79</f>
        <v>0</v>
      </c>
      <c r="J36" s="177">
        <f>'Reference Values'!H79</f>
        <v>0</v>
      </c>
      <c r="K36" s="177">
        <f>'Reference Values'!I79</f>
        <v>721.29231172375148</v>
      </c>
      <c r="L36" s="177">
        <f>'Reference Values'!J79</f>
        <v>4356.0259855848853</v>
      </c>
      <c r="M36" s="177">
        <f>'Reference Values'!K79</f>
        <v>29253.593969025475</v>
      </c>
      <c r="N36" s="177">
        <f>'Reference Values'!L79</f>
        <v>32815.671561280498</v>
      </c>
      <c r="O36" s="177">
        <f>'Reference Values'!M79</f>
        <v>38117.655321634607</v>
      </c>
      <c r="P36" s="177">
        <f>'Reference Values'!N79</f>
        <v>64400.855068421399</v>
      </c>
      <c r="Q36" s="177">
        <f>'Reference Values'!O79</f>
        <v>68215.066022210405</v>
      </c>
      <c r="R36" s="177">
        <f>'Reference Values'!P79</f>
        <v>77137.821652486513</v>
      </c>
      <c r="S36" s="177">
        <f>'Reference Values'!Q79</f>
        <v>140459.48416772642</v>
      </c>
      <c r="T36" s="177">
        <f>'Reference Values'!R79</f>
        <v>180520.23491058149</v>
      </c>
      <c r="U36" s="177">
        <f>'Reference Values'!S79</f>
        <v>206831.38061619602</v>
      </c>
      <c r="V36" s="177">
        <f>'Reference Values'!T79</f>
        <v>227224.87224093196</v>
      </c>
      <c r="W36" s="177">
        <f>'Reference Values'!U79</f>
        <v>246097.25071547367</v>
      </c>
      <c r="X36" s="177">
        <f>'Reference Values'!V79</f>
        <v>419897.75077223853</v>
      </c>
      <c r="Y36" s="177">
        <f>'Reference Values'!W79</f>
        <v>427911.65620905161</v>
      </c>
      <c r="Z36" s="177">
        <f>'Reference Values'!X79</f>
        <v>428052.49517033849</v>
      </c>
      <c r="AA36" s="177">
        <f>'Reference Values'!Y79</f>
        <v>429070.3384780818</v>
      </c>
      <c r="AB36" s="177">
        <f>'Reference Values'!Z79</f>
        <v>429508.8237531776</v>
      </c>
      <c r="AC36" s="177">
        <f>'Reference Values'!AA79</f>
        <v>454641.32513887214</v>
      </c>
      <c r="AD36" s="177">
        <f>'Reference Values'!AB79</f>
        <v>454853.50744624576</v>
      </c>
      <c r="AE36" s="177">
        <f>'Reference Values'!AC79</f>
        <v>455535.05585053546</v>
      </c>
      <c r="AF36" s="177">
        <f>'Reference Values'!AD79</f>
        <v>456960.71538572904</v>
      </c>
      <c r="AG36" s="177">
        <f>'Reference Values'!AE79</f>
        <v>457133.36441202578</v>
      </c>
      <c r="AH36" s="177">
        <f>'Reference Values'!AF79</f>
        <v>457308.97774260095</v>
      </c>
      <c r="AI36" s="177">
        <f>'Reference Values'!AG79</f>
        <v>457406.38910046394</v>
      </c>
      <c r="AJ36" s="177">
        <f>'Reference Values'!AH79</f>
        <v>457406.38910046394</v>
      </c>
      <c r="AK36" s="177">
        <f>'Reference Values'!AI79</f>
        <v>457406.38910046394</v>
      </c>
      <c r="AL36" s="177">
        <f>'Reference Values'!AJ79</f>
        <v>457406.38910046394</v>
      </c>
      <c r="AM36" s="177">
        <f>'Reference Values'!AK79</f>
        <v>457406.38910046394</v>
      </c>
      <c r="AN36" s="177">
        <f>'Reference Values'!AL79</f>
        <v>457406.38910046394</v>
      </c>
      <c r="AO36" s="177">
        <f>'Reference Values'!AM79</f>
        <v>457406.38910046394</v>
      </c>
      <c r="AP36" s="177">
        <f>'Reference Values'!AN79</f>
        <v>457406.38910046394</v>
      </c>
      <c r="AQ36" s="177">
        <f>'Reference Values'!AO79</f>
        <v>457406.38910046394</v>
      </c>
      <c r="AR36" s="177">
        <f>'Reference Values'!AP79</f>
        <v>457406.38910046394</v>
      </c>
      <c r="AS36" s="177">
        <f>'Reference Values'!AQ79</f>
        <v>457406.38910046394</v>
      </c>
      <c r="AT36" s="177">
        <f>'Reference Values'!AR79</f>
        <v>457406.38910046394</v>
      </c>
      <c r="AU36" s="177">
        <f>'Reference Values'!AS79</f>
        <v>457406.38910046394</v>
      </c>
      <c r="AV36" s="177">
        <f>'Reference Values'!AT79</f>
        <v>457406.38910046394</v>
      </c>
      <c r="AW36" s="177">
        <f>'Reference Values'!AU79</f>
        <v>457406.38910046394</v>
      </c>
      <c r="AX36" s="177">
        <f>'Reference Values'!AV79</f>
        <v>457406.38910046394</v>
      </c>
      <c r="AY36" s="177">
        <f>'Reference Values'!AW79</f>
        <v>457406.38910046394</v>
      </c>
      <c r="AZ36" s="177">
        <f>'Reference Values'!AX79</f>
        <v>457406.38910046394</v>
      </c>
      <c r="BA36" s="177">
        <f>'Reference Values'!AY79</f>
        <v>457406.38910046394</v>
      </c>
      <c r="BB36" s="177">
        <f>'Reference Values'!AZ79</f>
        <v>457406.38910046394</v>
      </c>
      <c r="BC36" s="177">
        <f>'Reference Values'!BA79</f>
        <v>457406.38910046394</v>
      </c>
      <c r="BD36" s="177">
        <f>'Reference Values'!BB79</f>
        <v>457406.38910046394</v>
      </c>
      <c r="BE36" s="177">
        <f>'Reference Values'!BC79</f>
        <v>457406.38910046394</v>
      </c>
      <c r="BF36" s="177">
        <f>'Reference Values'!BD79</f>
        <v>457406.38910046394</v>
      </c>
      <c r="BG36" s="177">
        <f>'Reference Values'!BE79</f>
        <v>457406.38910046394</v>
      </c>
      <c r="BH36" s="177">
        <f>'Reference Values'!BF79</f>
        <v>457406.38910046394</v>
      </c>
      <c r="BI36" s="177">
        <f>'Reference Values'!BG79</f>
        <v>457406.38910046394</v>
      </c>
      <c r="BJ36" s="177">
        <f>'Reference Values'!BH79</f>
        <v>457406.38910046394</v>
      </c>
    </row>
    <row r="37" spans="1:62" x14ac:dyDescent="0.3">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row>
    <row r="38" spans="1:62" x14ac:dyDescent="0.3">
      <c r="A38" s="183" t="s">
        <v>261</v>
      </c>
      <c r="B38" s="188"/>
      <c r="C38" s="189"/>
      <c r="D38" s="190"/>
      <c r="E38" s="26"/>
      <c r="F38" s="26"/>
      <c r="G38" s="26"/>
      <c r="H38" s="26"/>
      <c r="I38" s="399"/>
      <c r="J38" s="177">
        <f>'Reference Values'!H84</f>
        <v>457157.92429543391</v>
      </c>
      <c r="K38" s="177">
        <f>'Reference Values'!I84</f>
        <v>457157.92429543391</v>
      </c>
      <c r="L38" s="177">
        <f>'Reference Values'!J84</f>
        <v>456250.28451617982</v>
      </c>
      <c r="M38" s="177">
        <f>'Reference Values'!K84</f>
        <v>452948.01057670527</v>
      </c>
      <c r="N38" s="177">
        <f>'Reference Values'!L84</f>
        <v>447977.61640754051</v>
      </c>
      <c r="O38" s="177">
        <f>'Reference Values'!M84</f>
        <v>446714.73017384054</v>
      </c>
      <c r="P38" s="177">
        <f>'Reference Values'!N84</f>
        <v>440016.85538880446</v>
      </c>
      <c r="Q38" s="177">
        <f>'Reference Values'!O84</f>
        <v>426673.2999660651</v>
      </c>
      <c r="R38" s="177">
        <f>'Reference Values'!P84</f>
        <v>338872.71825966827</v>
      </c>
      <c r="S38" s="177">
        <f>'Reference Values'!Q84</f>
        <v>336233.3936914216</v>
      </c>
      <c r="T38" s="177">
        <f>'Reference Values'!R84</f>
        <v>313697.13916627556</v>
      </c>
      <c r="U38" s="177">
        <f>'Reference Values'!S84</f>
        <v>260720.7078720557</v>
      </c>
      <c r="V38" s="177">
        <f>'Reference Values'!T84</f>
        <v>237378.42749311106</v>
      </c>
      <c r="W38" s="177">
        <f>'Reference Values'!U84</f>
        <v>230650.44637981331</v>
      </c>
      <c r="X38" s="177">
        <f>'Reference Values'!V84</f>
        <v>222145.84174089943</v>
      </c>
      <c r="Y38" s="177">
        <f>'Reference Values'!W84</f>
        <v>51159.1250766866</v>
      </c>
      <c r="Z38" s="177">
        <f>'Reference Values'!X84</f>
        <v>43633.794212128618</v>
      </c>
      <c r="AA38" s="177">
        <f>'Reference Values'!Y84</f>
        <v>43277.741448715031</v>
      </c>
      <c r="AB38" s="177">
        <f>'Reference Values'!Z84</f>
        <v>42249.619702283948</v>
      </c>
      <c r="AC38" s="177">
        <f>'Reference Values'!AA84</f>
        <v>41668.271222451454</v>
      </c>
      <c r="AD38" s="177">
        <f>'Reference Values'!AB84</f>
        <v>18029.365194770813</v>
      </c>
      <c r="AE38" s="177">
        <f>'Reference Values'!AC84</f>
        <v>18017.576347989336</v>
      </c>
      <c r="AF38" s="177">
        <f>'Reference Values'!AD84</f>
        <v>17689.209571031959</v>
      </c>
      <c r="AG38" s="177">
        <f>'Reference Values'!AE84</f>
        <v>17553.750498862129</v>
      </c>
      <c r="AH38" s="177">
        <f>'Reference Values'!AF84</f>
        <v>17540.931956495733</v>
      </c>
      <c r="AI38" s="177">
        <f>'Reference Values'!AG84</f>
        <v>781.99348755935364</v>
      </c>
      <c r="AJ38" s="177">
        <f>'Reference Values'!AH84</f>
        <v>781.99348755935364</v>
      </c>
      <c r="AK38" s="177">
        <f>'Reference Values'!AI84</f>
        <v>781.99348755935364</v>
      </c>
      <c r="AL38" s="177">
        <f>'Reference Values'!AJ84</f>
        <v>781.99348755935364</v>
      </c>
      <c r="AM38" s="177">
        <f>'Reference Values'!AK84</f>
        <v>781.99348755935364</v>
      </c>
      <c r="AN38" s="177">
        <f>'Reference Values'!AL84</f>
        <v>0</v>
      </c>
      <c r="AO38" s="177">
        <f>'Reference Values'!AM84</f>
        <v>0</v>
      </c>
      <c r="AP38" s="177">
        <f>'Reference Values'!AN84</f>
        <v>0</v>
      </c>
      <c r="AQ38" s="177">
        <f>'Reference Values'!AO84</f>
        <v>0</v>
      </c>
      <c r="AR38" s="177">
        <f>'Reference Values'!AP84</f>
        <v>0</v>
      </c>
      <c r="AS38" s="177">
        <f>'Reference Values'!AQ84</f>
        <v>0</v>
      </c>
      <c r="AT38" s="177">
        <f>'Reference Values'!AR84</f>
        <v>0</v>
      </c>
      <c r="AU38" s="177">
        <f>'Reference Values'!AS84</f>
        <v>0</v>
      </c>
      <c r="AV38" s="177">
        <f>'Reference Values'!AT84</f>
        <v>0</v>
      </c>
      <c r="AW38" s="177">
        <f>'Reference Values'!AU84</f>
        <v>0</v>
      </c>
      <c r="AX38" s="177">
        <f>'Reference Values'!AV84</f>
        <v>0</v>
      </c>
      <c r="AY38" s="177">
        <f>'Reference Values'!AW84</f>
        <v>0</v>
      </c>
      <c r="AZ38" s="177">
        <f>'Reference Values'!AX84</f>
        <v>0</v>
      </c>
      <c r="BA38" s="177">
        <f>'Reference Values'!AY84</f>
        <v>0</v>
      </c>
      <c r="BB38" s="177">
        <f>'Reference Values'!AZ84</f>
        <v>0</v>
      </c>
      <c r="BC38" s="177">
        <f>'Reference Values'!BA84</f>
        <v>0</v>
      </c>
      <c r="BD38" s="177">
        <f>'Reference Values'!BB84</f>
        <v>0</v>
      </c>
      <c r="BE38" s="177">
        <f>'Reference Values'!BC84</f>
        <v>0</v>
      </c>
      <c r="BF38" s="177">
        <f>'Reference Values'!BD84</f>
        <v>0</v>
      </c>
      <c r="BG38" s="177">
        <f>'Reference Values'!BE84</f>
        <v>0</v>
      </c>
      <c r="BH38" s="177">
        <f>'Reference Values'!BF84</f>
        <v>0</v>
      </c>
      <c r="BI38" s="177">
        <f>'Reference Values'!BG84</f>
        <v>0</v>
      </c>
      <c r="BJ38" s="177">
        <f>'Reference Values'!BH84</f>
        <v>0</v>
      </c>
    </row>
    <row r="39" spans="1:62" x14ac:dyDescent="0.3">
      <c r="A39" s="183" t="s">
        <v>267</v>
      </c>
      <c r="B39" s="188"/>
      <c r="C39" s="189"/>
      <c r="D39" s="200"/>
      <c r="E39" s="33"/>
      <c r="F39" s="33"/>
      <c r="G39" s="33"/>
      <c r="H39" s="33"/>
      <c r="I39" s="400"/>
      <c r="J39" s="177">
        <f>'Reference Values'!H85</f>
        <v>0</v>
      </c>
      <c r="K39" s="177">
        <f>'Reference Values'!I85</f>
        <v>0</v>
      </c>
      <c r="L39" s="177">
        <f>'Reference Values'!J85</f>
        <v>907.63977925409563</v>
      </c>
      <c r="M39" s="177">
        <f>'Reference Values'!K85</f>
        <v>3302.273939474544</v>
      </c>
      <c r="N39" s="177">
        <f>'Reference Values'!L85</f>
        <v>4970.3941691647633</v>
      </c>
      <c r="O39" s="177">
        <f>'Reference Values'!M85</f>
        <v>1262.8862336999737</v>
      </c>
      <c r="P39" s="177">
        <f>'Reference Values'!N85</f>
        <v>6697.8747850360814</v>
      </c>
      <c r="Q39" s="177">
        <f>'Reference Values'!O85</f>
        <v>13343.555422739359</v>
      </c>
      <c r="R39" s="177">
        <f>'Reference Values'!P85</f>
        <v>87800.581706396828</v>
      </c>
      <c r="S39" s="177">
        <f>'Reference Values'!Q85</f>
        <v>2639.3245682466659</v>
      </c>
      <c r="T39" s="177">
        <f>'Reference Values'!R85</f>
        <v>22536.25452514604</v>
      </c>
      <c r="U39" s="177">
        <f>'Reference Values'!S85</f>
        <v>52976.431294219859</v>
      </c>
      <c r="V39" s="177">
        <f>'Reference Values'!T85</f>
        <v>23342.280378944648</v>
      </c>
      <c r="W39" s="177">
        <f>'Reference Values'!U85</f>
        <v>6727.9811132977484</v>
      </c>
      <c r="X39" s="177">
        <f>'Reference Values'!V85</f>
        <v>8504.6046389138792</v>
      </c>
      <c r="Y39" s="177">
        <f>'Reference Values'!W85</f>
        <v>170986.71666421281</v>
      </c>
      <c r="Z39" s="177">
        <f>'Reference Values'!X85</f>
        <v>7525.3308645579818</v>
      </c>
      <c r="AA39" s="177">
        <f>'Reference Values'!Y85</f>
        <v>356.05276341358694</v>
      </c>
      <c r="AB39" s="177">
        <f>'Reference Values'!Z85</f>
        <v>1028.121746431083</v>
      </c>
      <c r="AC39" s="177">
        <f>'Reference Values'!AA85</f>
        <v>581.34847983249347</v>
      </c>
      <c r="AD39" s="177">
        <f>'Reference Values'!AB85</f>
        <v>23638.906027680641</v>
      </c>
      <c r="AE39" s="177">
        <f>'Reference Values'!AC85</f>
        <v>11.788846781477332</v>
      </c>
      <c r="AF39" s="177">
        <f>'Reference Values'!AD85</f>
        <v>328.36677695737671</v>
      </c>
      <c r="AG39" s="177">
        <f>'Reference Values'!AE85</f>
        <v>135.4590721698296</v>
      </c>
      <c r="AH39" s="177">
        <f>'Reference Values'!AF85</f>
        <v>12.818542366396287</v>
      </c>
      <c r="AI39" s="177">
        <f>'Reference Values'!AG85</f>
        <v>16758.93846893638</v>
      </c>
      <c r="AJ39" s="177">
        <f>'Reference Values'!AH85</f>
        <v>0</v>
      </c>
      <c r="AK39" s="177">
        <f>'Reference Values'!AI85</f>
        <v>0</v>
      </c>
      <c r="AL39" s="177">
        <f>'Reference Values'!AJ85</f>
        <v>0</v>
      </c>
      <c r="AM39" s="177">
        <f>'Reference Values'!AK85</f>
        <v>0</v>
      </c>
      <c r="AN39" s="177">
        <f>'Reference Values'!AL85</f>
        <v>781.99348755935364</v>
      </c>
      <c r="AO39" s="177">
        <f>'Reference Values'!AM85</f>
        <v>0</v>
      </c>
      <c r="AP39" s="177">
        <f>'Reference Values'!AN85</f>
        <v>0</v>
      </c>
      <c r="AQ39" s="177">
        <f>'Reference Values'!AO85</f>
        <v>0</v>
      </c>
      <c r="AR39" s="177">
        <f>'Reference Values'!AP85</f>
        <v>0</v>
      </c>
      <c r="AS39" s="177">
        <f>'Reference Values'!AQ85</f>
        <v>0</v>
      </c>
      <c r="AT39" s="177">
        <f>'Reference Values'!AR85</f>
        <v>0</v>
      </c>
      <c r="AU39" s="177">
        <f>'Reference Values'!AS85</f>
        <v>0</v>
      </c>
      <c r="AV39" s="177">
        <f>'Reference Values'!AT85</f>
        <v>0</v>
      </c>
      <c r="AW39" s="177">
        <f>'Reference Values'!AU85</f>
        <v>0</v>
      </c>
      <c r="AX39" s="177">
        <f>'Reference Values'!AV85</f>
        <v>0</v>
      </c>
      <c r="AY39" s="177">
        <f>'Reference Values'!AW85</f>
        <v>0</v>
      </c>
      <c r="AZ39" s="177">
        <f>'Reference Values'!AX85</f>
        <v>0</v>
      </c>
      <c r="BA39" s="177">
        <f>'Reference Values'!AY85</f>
        <v>0</v>
      </c>
      <c r="BB39" s="177">
        <f>'Reference Values'!AZ85</f>
        <v>0</v>
      </c>
      <c r="BC39" s="177">
        <f>'Reference Values'!BA85</f>
        <v>0</v>
      </c>
      <c r="BD39" s="177">
        <f>'Reference Values'!BB85</f>
        <v>0</v>
      </c>
      <c r="BE39" s="177">
        <f>'Reference Values'!BC85</f>
        <v>0</v>
      </c>
      <c r="BF39" s="177">
        <f>'Reference Values'!BD85</f>
        <v>0</v>
      </c>
      <c r="BG39" s="177">
        <f>'Reference Values'!BE85</f>
        <v>0</v>
      </c>
      <c r="BH39" s="177">
        <f>'Reference Values'!BF85</f>
        <v>0</v>
      </c>
      <c r="BI39" s="177">
        <f>'Reference Values'!BG85</f>
        <v>0</v>
      </c>
      <c r="BJ39" s="177">
        <f>'Reference Values'!BH85</f>
        <v>0</v>
      </c>
    </row>
    <row r="40" spans="1:62" x14ac:dyDescent="0.3">
      <c r="A40" s="183" t="s">
        <v>268</v>
      </c>
      <c r="B40" s="188"/>
      <c r="C40" s="189"/>
      <c r="D40" s="200"/>
      <c r="E40" s="26"/>
      <c r="F40" s="26"/>
      <c r="G40" s="26"/>
      <c r="H40" s="26"/>
      <c r="I40" s="399"/>
      <c r="J40" s="177">
        <f>'Reference Values'!H86</f>
        <v>0</v>
      </c>
      <c r="K40" s="177">
        <f>'Reference Values'!I86</f>
        <v>0</v>
      </c>
      <c r="L40" s="177">
        <f>'Reference Values'!J86</f>
        <v>907.63977925409563</v>
      </c>
      <c r="M40" s="177">
        <f>'Reference Values'!K86</f>
        <v>4209.9137187286397</v>
      </c>
      <c r="N40" s="177">
        <f>'Reference Values'!L86</f>
        <v>9180.3078878934029</v>
      </c>
      <c r="O40" s="177">
        <f>'Reference Values'!M86</f>
        <v>10443.194121593377</v>
      </c>
      <c r="P40" s="177">
        <f>'Reference Values'!N86</f>
        <v>17141.068906629458</v>
      </c>
      <c r="Q40" s="177">
        <f>'Reference Values'!O86</f>
        <v>30484.624329368817</v>
      </c>
      <c r="R40" s="177">
        <f>'Reference Values'!P86</f>
        <v>118285.20603576564</v>
      </c>
      <c r="S40" s="177">
        <f>'Reference Values'!Q86</f>
        <v>120924.53060401231</v>
      </c>
      <c r="T40" s="177">
        <f>'Reference Values'!R86</f>
        <v>143460.78512915835</v>
      </c>
      <c r="U40" s="177">
        <f>'Reference Values'!S86</f>
        <v>196437.21642337821</v>
      </c>
      <c r="V40" s="177">
        <f>'Reference Values'!T86</f>
        <v>219779.49680232286</v>
      </c>
      <c r="W40" s="177">
        <f>'Reference Values'!U86</f>
        <v>226507.47791562061</v>
      </c>
      <c r="X40" s="177">
        <f>'Reference Values'!V86</f>
        <v>235012.08255453449</v>
      </c>
      <c r="Y40" s="177">
        <f>'Reference Values'!W86</f>
        <v>405998.7992187473</v>
      </c>
      <c r="Z40" s="177">
        <f>'Reference Values'!X86</f>
        <v>413524.1300833053</v>
      </c>
      <c r="AA40" s="177">
        <f>'Reference Values'!Y86</f>
        <v>413880.18284671888</v>
      </c>
      <c r="AB40" s="177">
        <f>'Reference Values'!Z86</f>
        <v>414908.30459314998</v>
      </c>
      <c r="AC40" s="177">
        <f>'Reference Values'!AA86</f>
        <v>415489.65307298244</v>
      </c>
      <c r="AD40" s="177">
        <f>'Reference Values'!AB86</f>
        <v>439128.55910066311</v>
      </c>
      <c r="AE40" s="177">
        <f>'Reference Values'!AC86</f>
        <v>439140.34794744459</v>
      </c>
      <c r="AF40" s="177">
        <f>'Reference Values'!AD86</f>
        <v>439468.71472440194</v>
      </c>
      <c r="AG40" s="177">
        <f>'Reference Values'!AE86</f>
        <v>439604.17379657179</v>
      </c>
      <c r="AH40" s="177">
        <f>'Reference Values'!AF86</f>
        <v>439616.99233893817</v>
      </c>
      <c r="AI40" s="177">
        <f>'Reference Values'!AG86</f>
        <v>456375.93080787454</v>
      </c>
      <c r="AJ40" s="177">
        <f>'Reference Values'!AH86</f>
        <v>456375.93080787454</v>
      </c>
      <c r="AK40" s="177">
        <f>'Reference Values'!AI86</f>
        <v>456375.93080787454</v>
      </c>
      <c r="AL40" s="177">
        <f>'Reference Values'!AJ86</f>
        <v>456375.93080787454</v>
      </c>
      <c r="AM40" s="177">
        <f>'Reference Values'!AK86</f>
        <v>456375.93080787454</v>
      </c>
      <c r="AN40" s="177">
        <f>'Reference Values'!AL86</f>
        <v>457157.92429543391</v>
      </c>
      <c r="AO40" s="177">
        <f>'Reference Values'!AM86</f>
        <v>457157.92429543391</v>
      </c>
      <c r="AP40" s="177">
        <f>'Reference Values'!AN86</f>
        <v>457157.92429543391</v>
      </c>
      <c r="AQ40" s="177">
        <f>'Reference Values'!AO86</f>
        <v>457157.92429543391</v>
      </c>
      <c r="AR40" s="177">
        <f>'Reference Values'!AP86</f>
        <v>457157.92429543391</v>
      </c>
      <c r="AS40" s="177">
        <f>'Reference Values'!AQ86</f>
        <v>457157.92429543391</v>
      </c>
      <c r="AT40" s="177">
        <f>'Reference Values'!AR86</f>
        <v>457157.92429543391</v>
      </c>
      <c r="AU40" s="177">
        <f>'Reference Values'!AS86</f>
        <v>457157.92429543391</v>
      </c>
      <c r="AV40" s="177">
        <f>'Reference Values'!AT86</f>
        <v>457157.92429543391</v>
      </c>
      <c r="AW40" s="177">
        <f>'Reference Values'!AU86</f>
        <v>457157.92429543391</v>
      </c>
      <c r="AX40" s="177">
        <f>'Reference Values'!AV86</f>
        <v>457157.92429543391</v>
      </c>
      <c r="AY40" s="177">
        <f>'Reference Values'!AW86</f>
        <v>457157.92429543391</v>
      </c>
      <c r="AZ40" s="177">
        <f>'Reference Values'!AX86</f>
        <v>457157.92429543391</v>
      </c>
      <c r="BA40" s="177">
        <f>'Reference Values'!AY86</f>
        <v>457157.92429543391</v>
      </c>
      <c r="BB40" s="177">
        <f>'Reference Values'!AZ86</f>
        <v>457157.92429543391</v>
      </c>
      <c r="BC40" s="177">
        <f>'Reference Values'!BA86</f>
        <v>457157.92429543391</v>
      </c>
      <c r="BD40" s="177">
        <f>'Reference Values'!BB86</f>
        <v>457157.92429543391</v>
      </c>
      <c r="BE40" s="177">
        <f>'Reference Values'!BC86</f>
        <v>457157.92429543391</v>
      </c>
      <c r="BF40" s="177">
        <f>'Reference Values'!BD86</f>
        <v>457157.92429543391</v>
      </c>
      <c r="BG40" s="177">
        <f>'Reference Values'!BE86</f>
        <v>457157.92429543391</v>
      </c>
      <c r="BH40" s="177">
        <f>'Reference Values'!BF86</f>
        <v>457157.92429543391</v>
      </c>
      <c r="BI40" s="177">
        <f>'Reference Values'!BG86</f>
        <v>457157.92429543391</v>
      </c>
      <c r="BJ40" s="177">
        <f>'Reference Values'!BH86</f>
        <v>457157.92429543391</v>
      </c>
    </row>
    <row r="41" spans="1:62" x14ac:dyDescent="0.3">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row>
    <row r="42" spans="1:62" x14ac:dyDescent="0.3">
      <c r="A42" s="183" t="s">
        <v>82</v>
      </c>
      <c r="B42" s="188"/>
      <c r="C42" s="189"/>
      <c r="D42" s="190"/>
      <c r="E42" s="185">
        <f t="shared" ref="E42:I42" si="105">E9+E15+E18+E22+E26+E30+E34</f>
        <v>1996596.3729902129</v>
      </c>
      <c r="F42" s="185">
        <f t="shared" si="105"/>
        <v>2166595.2939945934</v>
      </c>
      <c r="G42" s="185">
        <f t="shared" si="105"/>
        <v>2410404.5948053608</v>
      </c>
      <c r="H42" s="185">
        <f t="shared" si="105"/>
        <v>2626966.0480730589</v>
      </c>
      <c r="I42" s="185">
        <f t="shared" si="105"/>
        <v>2998024.276387922</v>
      </c>
      <c r="J42" s="185">
        <f>J9+J15+J18+J22+J26+J30+J34+J38</f>
        <v>3313131.3127120617</v>
      </c>
      <c r="K42" s="185">
        <f t="shared" ref="K42:BJ42" si="106">K9+K15+K18+K22+K26+K30+K34+K38</f>
        <v>3593044.3965089107</v>
      </c>
      <c r="L42" s="185">
        <f t="shared" si="106"/>
        <v>3460647.1834212332</v>
      </c>
      <c r="M42" s="185">
        <f t="shared" si="106"/>
        <v>3346025.4516038466</v>
      </c>
      <c r="N42" s="185">
        <f t="shared" si="106"/>
        <v>3223202.4314331627</v>
      </c>
      <c r="O42" s="185">
        <f t="shared" si="106"/>
        <v>2967985.9787578313</v>
      </c>
      <c r="P42" s="185">
        <f t="shared" si="106"/>
        <v>2846491.3345638821</v>
      </c>
      <c r="Q42" s="185">
        <f t="shared" si="106"/>
        <v>2229724.9368398716</v>
      </c>
      <c r="R42" s="185">
        <f t="shared" si="106"/>
        <v>1951142.2722287215</v>
      </c>
      <c r="S42" s="185">
        <f t="shared" si="106"/>
        <v>1652947.0262979725</v>
      </c>
      <c r="T42" s="185">
        <f t="shared" si="106"/>
        <v>1470592.4704698462</v>
      </c>
      <c r="U42" s="185">
        <f t="shared" si="106"/>
        <v>1259852.7911702178</v>
      </c>
      <c r="V42" s="185">
        <f t="shared" si="106"/>
        <v>1008414.892638525</v>
      </c>
      <c r="W42" s="185">
        <f t="shared" si="106"/>
        <v>783226.22824111348</v>
      </c>
      <c r="X42" s="185">
        <f t="shared" si="106"/>
        <v>585642.13988810184</v>
      </c>
      <c r="Y42" s="185">
        <f t="shared" si="106"/>
        <v>392206.23543842044</v>
      </c>
      <c r="Z42" s="185">
        <f t="shared" si="106"/>
        <v>226188.08091746748</v>
      </c>
      <c r="AA42" s="185">
        <f t="shared" si="106"/>
        <v>184976.22051007769</v>
      </c>
      <c r="AB42" s="185">
        <f t="shared" si="106"/>
        <v>152690.16745439835</v>
      </c>
      <c r="AC42" s="185">
        <f t="shared" si="106"/>
        <v>124514.5524135124</v>
      </c>
      <c r="AD42" s="185">
        <f t="shared" si="106"/>
        <v>93628.204275012438</v>
      </c>
      <c r="AE42" s="185">
        <f t="shared" si="106"/>
        <v>76469.006652775395</v>
      </c>
      <c r="AF42" s="185">
        <f t="shared" si="106"/>
        <v>74575.380438625856</v>
      </c>
      <c r="AG42" s="185">
        <f t="shared" si="106"/>
        <v>73099.094731751131</v>
      </c>
      <c r="AH42" s="185">
        <f t="shared" si="106"/>
        <v>64120.556961057024</v>
      </c>
      <c r="AI42" s="185">
        <f t="shared" si="106"/>
        <v>47112.906313829968</v>
      </c>
      <c r="AJ42" s="185">
        <f t="shared" si="106"/>
        <v>2361.5134070119207</v>
      </c>
      <c r="AK42" s="185">
        <f t="shared" si="106"/>
        <v>2361.5134070119207</v>
      </c>
      <c r="AL42" s="185">
        <f t="shared" si="106"/>
        <v>2361.5134070119207</v>
      </c>
      <c r="AM42" s="185">
        <f t="shared" si="106"/>
        <v>2361.5134070119207</v>
      </c>
      <c r="AN42" s="185">
        <f t="shared" si="106"/>
        <v>1579.5199194525671</v>
      </c>
      <c r="AO42" s="185">
        <f t="shared" si="106"/>
        <v>84.835694191518243</v>
      </c>
      <c r="AP42" s="185">
        <f t="shared" si="106"/>
        <v>84.835694191518243</v>
      </c>
      <c r="AQ42" s="185">
        <f t="shared" si="106"/>
        <v>84.835694191518243</v>
      </c>
      <c r="AR42" s="185">
        <f t="shared" si="106"/>
        <v>84.835694191518243</v>
      </c>
      <c r="AS42" s="185">
        <f t="shared" si="106"/>
        <v>84.835694191518243</v>
      </c>
      <c r="AT42" s="185">
        <f t="shared" si="106"/>
        <v>84.835694191518243</v>
      </c>
      <c r="AU42" s="185">
        <f t="shared" si="106"/>
        <v>84.835694191518243</v>
      </c>
      <c r="AV42" s="185">
        <f t="shared" si="106"/>
        <v>84.835694191518243</v>
      </c>
      <c r="AW42" s="185">
        <f t="shared" si="106"/>
        <v>84.835694191518243</v>
      </c>
      <c r="AX42" s="185">
        <f t="shared" si="106"/>
        <v>84.835694191518243</v>
      </c>
      <c r="AY42" s="185">
        <f t="shared" si="106"/>
        <v>84.835694191518243</v>
      </c>
      <c r="AZ42" s="185">
        <f t="shared" si="106"/>
        <v>84.835694191518243</v>
      </c>
      <c r="BA42" s="185">
        <f t="shared" si="106"/>
        <v>84.835694191518243</v>
      </c>
      <c r="BB42" s="185">
        <f t="shared" si="106"/>
        <v>84.835694191518243</v>
      </c>
      <c r="BC42" s="185">
        <f t="shared" si="106"/>
        <v>84.835694191518243</v>
      </c>
      <c r="BD42" s="185">
        <f t="shared" si="106"/>
        <v>84.835694191518243</v>
      </c>
      <c r="BE42" s="185">
        <f t="shared" si="106"/>
        <v>84.835694191518243</v>
      </c>
      <c r="BF42" s="185">
        <f t="shared" si="106"/>
        <v>84.835694191518243</v>
      </c>
      <c r="BG42" s="185">
        <f t="shared" si="106"/>
        <v>84.835694191518243</v>
      </c>
      <c r="BH42" s="185">
        <f t="shared" si="106"/>
        <v>84.835694191518243</v>
      </c>
      <c r="BI42" s="185">
        <f t="shared" si="106"/>
        <v>7.9872170549564308</v>
      </c>
      <c r="BJ42" s="185">
        <f t="shared" si="106"/>
        <v>0</v>
      </c>
    </row>
    <row r="43" spans="1:62" x14ac:dyDescent="0.3">
      <c r="A43" s="183" t="s">
        <v>83</v>
      </c>
      <c r="B43" s="188"/>
      <c r="C43" s="189"/>
      <c r="D43" s="200"/>
      <c r="E43" s="177">
        <f>'Reference Values'!C14</f>
        <v>1976966</v>
      </c>
      <c r="F43" s="177">
        <f>'Reference Values'!D14</f>
        <v>2159180</v>
      </c>
      <c r="G43" s="177">
        <f>'Reference Values'!E14</f>
        <v>2331191</v>
      </c>
      <c r="H43" s="177">
        <f>'Reference Values'!F14</f>
        <v>2542522</v>
      </c>
      <c r="I43" s="177">
        <f>'Reference Values'!G14</f>
        <v>2806315</v>
      </c>
      <c r="J43" s="177">
        <f>'Reference Values'!H14</f>
        <v>3045376</v>
      </c>
      <c r="K43" s="177">
        <f>'Reference Values'!I14</f>
        <v>3310600</v>
      </c>
      <c r="L43" s="177">
        <f>'Reference Values'!J14</f>
        <v>3572881</v>
      </c>
      <c r="M43" s="238">
        <f>'Reference Values'!K14</f>
        <v>4041725</v>
      </c>
      <c r="N43" s="238">
        <f>'Reference Values'!L14</f>
        <v>4218261</v>
      </c>
      <c r="O43" s="238">
        <f>'Reference Values'!M14</f>
        <v>4230288</v>
      </c>
      <c r="P43" s="238">
        <f>'Reference Values'!N14</f>
        <v>4359665</v>
      </c>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row>
    <row r="44" spans="1:62" x14ac:dyDescent="0.3">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row>
  </sheetData>
  <mergeCells count="5">
    <mergeCell ref="BK3:BK4"/>
    <mergeCell ref="A3:A4"/>
    <mergeCell ref="B3:B4"/>
    <mergeCell ref="C3:C4"/>
    <mergeCell ref="D3:D4"/>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2A8-FF79-4DB6-8FF9-345A5C10EAA6}">
  <dimension ref="A1:AV70"/>
  <sheetViews>
    <sheetView workbookViewId="0">
      <selection activeCell="A36" sqref="A36:XFD68"/>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404</v>
      </c>
    </row>
    <row r="3" spans="1:48" ht="15.75" customHeight="1" x14ac:dyDescent="0.3">
      <c r="A3" s="508" t="s">
        <v>77</v>
      </c>
      <c r="B3" s="510" t="s">
        <v>66</v>
      </c>
      <c r="C3" s="510" t="s">
        <v>282</v>
      </c>
      <c r="D3" s="510" t="s">
        <v>57</v>
      </c>
      <c r="E3" s="46"/>
      <c r="F3" s="98"/>
      <c r="G3" s="98"/>
      <c r="H3" s="98"/>
      <c r="I3" s="98"/>
      <c r="J3" s="91"/>
      <c r="K3" s="122" t="s">
        <v>283</v>
      </c>
      <c r="L3" s="90"/>
      <c r="M3" s="90"/>
      <c r="N3" s="90"/>
      <c r="O3" s="90"/>
      <c r="P3" s="90"/>
      <c r="Q3" s="90"/>
      <c r="R3" s="90"/>
      <c r="S3" s="90"/>
      <c r="T3" s="90"/>
      <c r="U3" s="90"/>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36">
        <v>2018</v>
      </c>
      <c r="F4" s="35">
        <f>E4+1</f>
        <v>2019</v>
      </c>
      <c r="G4" s="35">
        <f t="shared" ref="G4:J4" si="0">F4+1</f>
        <v>2020</v>
      </c>
      <c r="H4" s="35">
        <f t="shared" si="0"/>
        <v>2021</v>
      </c>
      <c r="I4" s="35">
        <f t="shared" si="0"/>
        <v>2022</v>
      </c>
      <c r="J4" s="35">
        <f t="shared" si="0"/>
        <v>2023</v>
      </c>
      <c r="K4" s="35">
        <f t="shared" ref="K4:AA4" si="1">J4+1</f>
        <v>2024</v>
      </c>
      <c r="L4" s="35">
        <f t="shared" si="1"/>
        <v>2025</v>
      </c>
      <c r="M4" s="35">
        <f t="shared" si="1"/>
        <v>2026</v>
      </c>
      <c r="N4" s="35">
        <f t="shared" si="1"/>
        <v>2027</v>
      </c>
      <c r="O4" s="35">
        <f t="shared" si="1"/>
        <v>2028</v>
      </c>
      <c r="P4" s="35">
        <f t="shared" si="1"/>
        <v>2029</v>
      </c>
      <c r="Q4" s="35">
        <f t="shared" si="1"/>
        <v>2030</v>
      </c>
      <c r="R4" s="35">
        <f t="shared" si="1"/>
        <v>2031</v>
      </c>
      <c r="S4" s="35">
        <f t="shared" si="1"/>
        <v>2032</v>
      </c>
      <c r="T4" s="35">
        <f t="shared" si="1"/>
        <v>2033</v>
      </c>
      <c r="U4" s="35">
        <f t="shared" si="1"/>
        <v>2034</v>
      </c>
      <c r="V4" s="35">
        <f t="shared" si="1"/>
        <v>2035</v>
      </c>
      <c r="W4" s="35">
        <f t="shared" si="1"/>
        <v>2036</v>
      </c>
      <c r="X4" s="35">
        <f t="shared" si="1"/>
        <v>2037</v>
      </c>
      <c r="Y4" s="35">
        <f t="shared" si="1"/>
        <v>2038</v>
      </c>
      <c r="Z4" s="35">
        <f t="shared" si="1"/>
        <v>2039</v>
      </c>
      <c r="AA4" s="35">
        <f t="shared" si="1"/>
        <v>2040</v>
      </c>
      <c r="AB4" s="35">
        <f t="shared" ref="AB4" si="2">AA4+1</f>
        <v>2041</v>
      </c>
      <c r="AC4" s="35">
        <f t="shared" ref="AC4" si="3">AB4+1</f>
        <v>2042</v>
      </c>
      <c r="AD4" s="35">
        <f t="shared" ref="AD4" si="4">AC4+1</f>
        <v>2043</v>
      </c>
      <c r="AE4" s="35">
        <f t="shared" ref="AE4" si="5">AD4+1</f>
        <v>2044</v>
      </c>
      <c r="AF4" s="35">
        <f t="shared" ref="AF4" si="6">AE4+1</f>
        <v>2045</v>
      </c>
      <c r="AG4" s="35">
        <f t="shared" ref="AG4" si="7">AF4+1</f>
        <v>2046</v>
      </c>
      <c r="AH4" s="35">
        <f t="shared" ref="AH4" si="8">AG4+1</f>
        <v>2047</v>
      </c>
      <c r="AI4" s="35">
        <f t="shared" ref="AI4" si="9">AH4+1</f>
        <v>2048</v>
      </c>
      <c r="AJ4" s="35">
        <f t="shared" ref="AJ4" si="10">AI4+1</f>
        <v>2049</v>
      </c>
      <c r="AK4" s="35">
        <f t="shared" ref="AK4" si="11">AJ4+1</f>
        <v>2050</v>
      </c>
      <c r="AL4" s="35">
        <f t="shared" ref="AL4" si="12">AK4+1</f>
        <v>2051</v>
      </c>
      <c r="AM4" s="35">
        <f t="shared" ref="AM4" si="13">AL4+1</f>
        <v>2052</v>
      </c>
      <c r="AN4" s="35">
        <f t="shared" ref="AN4" si="14">AM4+1</f>
        <v>2053</v>
      </c>
      <c r="AO4" s="35">
        <f t="shared" ref="AO4" si="15">AN4+1</f>
        <v>2054</v>
      </c>
      <c r="AP4" s="35">
        <f t="shared" ref="AP4" si="16">AO4+1</f>
        <v>2055</v>
      </c>
      <c r="AQ4" s="35">
        <f t="shared" ref="AQ4" si="17">AP4+1</f>
        <v>2056</v>
      </c>
      <c r="AR4" s="35">
        <f t="shared" ref="AR4" si="18">AQ4+1</f>
        <v>2057</v>
      </c>
      <c r="AS4" s="35">
        <f t="shared" ref="AS4" si="19">AR4+1</f>
        <v>2058</v>
      </c>
      <c r="AT4" s="35">
        <f t="shared" ref="AT4" si="20">AS4+1</f>
        <v>2059</v>
      </c>
      <c r="AU4" s="35">
        <f t="shared" ref="AU4" si="21">AT4+1</f>
        <v>2060</v>
      </c>
      <c r="AV4" s="493"/>
    </row>
    <row r="5" spans="1:48" x14ac:dyDescent="0.3">
      <c r="A5" s="202" t="s">
        <v>343</v>
      </c>
      <c r="B5" s="203">
        <f>'RP - IQ'!B38</f>
        <v>8.7648997029119968</v>
      </c>
      <c r="C5" s="425">
        <f>'RP - IQ'!C35</f>
        <v>82468.426200000002</v>
      </c>
      <c r="D5" s="207">
        <f>'RP - IQ'!D35</f>
        <v>0.90436925908014976</v>
      </c>
      <c r="E5" s="65"/>
      <c r="F5" s="65"/>
      <c r="G5" s="65"/>
      <c r="H5" s="65"/>
      <c r="I5" s="65"/>
      <c r="J5" s="65"/>
      <c r="K5" s="396">
        <f>'RP - IQ'!K35</f>
        <v>74581.909500000009</v>
      </c>
      <c r="L5" s="396">
        <f>'RP - IQ'!L35</f>
        <v>74581.909500000009</v>
      </c>
      <c r="M5" s="396">
        <f>'RP - IQ'!M35</f>
        <v>74581.909500000009</v>
      </c>
      <c r="N5" s="396">
        <f>'RP - IQ'!N35</f>
        <v>74581.909500000009</v>
      </c>
      <c r="O5" s="396">
        <f>'RP - IQ'!O35</f>
        <v>74581.909500000009</v>
      </c>
      <c r="P5" s="396">
        <f>'RP - IQ'!P35</f>
        <v>74581.909500000009</v>
      </c>
      <c r="Q5" s="396">
        <f>'RP - IQ'!Q35</f>
        <v>74581.909500000009</v>
      </c>
      <c r="R5" s="396">
        <f>'RP - IQ'!R35</f>
        <v>70190.687000000005</v>
      </c>
      <c r="S5" s="396">
        <f>'RP - IQ'!S35</f>
        <v>17051.778100000003</v>
      </c>
      <c r="T5" s="396">
        <f>'RP - IQ'!T35</f>
        <v>13614.035500000002</v>
      </c>
      <c r="U5" s="396">
        <f>'RP - IQ'!U35</f>
        <v>10764.399300000001</v>
      </c>
      <c r="V5" s="396">
        <f>'RP - IQ'!V35</f>
        <v>6251.2625999999991</v>
      </c>
      <c r="W5" s="396">
        <f>'RP - IQ'!W35</f>
        <v>5896.5119999999997</v>
      </c>
      <c r="X5" s="396">
        <f>'RP - IQ'!X35</f>
        <v>5896.5119999999997</v>
      </c>
      <c r="Y5" s="396">
        <f>'RP - IQ'!Y35</f>
        <v>5793.5607</v>
      </c>
      <c r="Z5" s="396">
        <f>'RP - IQ'!Z35</f>
        <v>337.28579999999999</v>
      </c>
      <c r="AA5" s="396">
        <f>'RP - IQ'!AA35</f>
        <v>269.28699999999998</v>
      </c>
      <c r="AB5" s="396">
        <f>'RP - IQ'!AB35</f>
        <v>269.28699999999998</v>
      </c>
      <c r="AC5" s="396">
        <f>'RP - IQ'!AC35</f>
        <v>269.28699999999998</v>
      </c>
      <c r="AD5" s="396">
        <f>'RP - IQ'!AD35</f>
        <v>223.72380000000001</v>
      </c>
      <c r="AE5" s="396">
        <f>'RP - IQ'!AE35</f>
        <v>8.9245999999999999</v>
      </c>
      <c r="AF5" s="396">
        <f>'RP - IQ'!AF35</f>
        <v>0</v>
      </c>
      <c r="AG5" s="396">
        <f>'RP - IQ'!AG35</f>
        <v>0</v>
      </c>
      <c r="AH5" s="396">
        <f>'RP - IQ'!AH35</f>
        <v>0</v>
      </c>
      <c r="AI5" s="396">
        <f>'RP - IQ'!AI35</f>
        <v>0</v>
      </c>
      <c r="AJ5" s="396">
        <f>'RP - IQ'!AJ35</f>
        <v>0</v>
      </c>
      <c r="AK5" s="396">
        <f>'RP - IQ'!AK35</f>
        <v>0</v>
      </c>
      <c r="AL5" s="396">
        <f>'RP - IQ'!AL35</f>
        <v>0</v>
      </c>
      <c r="AM5" s="396">
        <f>'RP - IQ'!AM35</f>
        <v>0</v>
      </c>
      <c r="AN5" s="396">
        <f>'RP - IQ'!AN35</f>
        <v>0</v>
      </c>
      <c r="AO5" s="396">
        <f>'RP - IQ'!AO35</f>
        <v>0</v>
      </c>
      <c r="AP5" s="396">
        <f>'RP - IQ'!AP35</f>
        <v>0</v>
      </c>
      <c r="AQ5" s="396">
        <f>'RP - IQ'!AQ35</f>
        <v>0</v>
      </c>
      <c r="AR5" s="396">
        <f>'RP - IQ'!AR35</f>
        <v>0</v>
      </c>
      <c r="AS5" s="396">
        <f>'RP - IQ'!AS35</f>
        <v>0</v>
      </c>
      <c r="AT5" s="396">
        <f>'RP - IQ'!AT35</f>
        <v>0</v>
      </c>
      <c r="AU5" s="396">
        <f>'RP - IQ'!AU35</f>
        <v>0</v>
      </c>
      <c r="AV5" s="396">
        <f t="shared" ref="AV5:AV31" si="22">SUM(F5:AU5)</f>
        <v>658909.90890000015</v>
      </c>
    </row>
    <row r="6" spans="1:48" x14ac:dyDescent="0.3">
      <c r="A6" s="202" t="s">
        <v>614</v>
      </c>
      <c r="B6" s="203">
        <f>'RP - MR'!B34</f>
        <v>10.940346238671975</v>
      </c>
      <c r="C6" s="425">
        <f>'RP - MR'!C31</f>
        <v>19244.412999999997</v>
      </c>
      <c r="D6" s="207">
        <f>'RP - MR'!D31</f>
        <v>0.82760368944482754</v>
      </c>
      <c r="E6" s="65"/>
      <c r="F6" s="65"/>
      <c r="G6" s="65"/>
      <c r="H6" s="65"/>
      <c r="I6" s="65"/>
      <c r="J6" s="65"/>
      <c r="K6" s="396">
        <f>'RP - MR'!K31</f>
        <v>15926.7472</v>
      </c>
      <c r="L6" s="396">
        <f>'RP - MR'!L31</f>
        <v>15926.7472</v>
      </c>
      <c r="M6" s="396">
        <f>'RP - MR'!M31</f>
        <v>15926.7472</v>
      </c>
      <c r="N6" s="396">
        <f>'RP - MR'!N31</f>
        <v>15926.7472</v>
      </c>
      <c r="O6" s="396">
        <f>'RP - MR'!O31</f>
        <v>15919.902200000002</v>
      </c>
      <c r="P6" s="396">
        <f>'RP - MR'!P31</f>
        <v>15903.930600000002</v>
      </c>
      <c r="Q6" s="396">
        <f>'RP - MR'!Q31</f>
        <v>15903.930600000002</v>
      </c>
      <c r="R6" s="396">
        <f>'RP - MR'!R31</f>
        <v>14134.164900000002</v>
      </c>
      <c r="S6" s="396">
        <f>'RP - MR'!S31</f>
        <v>13655.485200000001</v>
      </c>
      <c r="T6" s="396">
        <f>'RP - MR'!T31</f>
        <v>12482.9377</v>
      </c>
      <c r="U6" s="396">
        <f>'RP - MR'!U31</f>
        <v>12153.552900000001</v>
      </c>
      <c r="V6" s="396">
        <f>'RP - MR'!V31</f>
        <v>2335.018399999999</v>
      </c>
      <c r="W6" s="396">
        <f>'RP - MR'!W31</f>
        <v>1820.5959</v>
      </c>
      <c r="X6" s="396">
        <f>'RP - MR'!X31</f>
        <v>1820.5959</v>
      </c>
      <c r="Y6" s="396">
        <f>'RP - MR'!Y31</f>
        <v>1638.577</v>
      </c>
      <c r="Z6" s="396">
        <f>'RP - MR'!Z31</f>
        <v>452.54969999999997</v>
      </c>
      <c r="AA6" s="396">
        <f>'RP - MR'!AA31</f>
        <v>330.74459999999999</v>
      </c>
      <c r="AB6" s="396">
        <f>'RP - MR'!AB31</f>
        <v>330.74459999999999</v>
      </c>
      <c r="AC6" s="396">
        <f>'RP - MR'!AC31</f>
        <v>330.74459999999999</v>
      </c>
      <c r="AD6" s="396">
        <f>'RP - MR'!AD31</f>
        <v>268.02339999999998</v>
      </c>
      <c r="AE6" s="396">
        <f>'RP - MR'!AE31</f>
        <v>0</v>
      </c>
      <c r="AF6" s="396">
        <f>'RP - MR'!AF31</f>
        <v>0</v>
      </c>
      <c r="AG6" s="396">
        <f>'RP - MR'!AG31</f>
        <v>0</v>
      </c>
      <c r="AH6" s="396">
        <f>'RP - MR'!AH31</f>
        <v>0</v>
      </c>
      <c r="AI6" s="396">
        <f>'RP - MR'!AI31</f>
        <v>0</v>
      </c>
      <c r="AJ6" s="396">
        <f>'RP - MR'!AJ31</f>
        <v>0</v>
      </c>
      <c r="AK6" s="396">
        <f>'RP - MR'!AK31</f>
        <v>0</v>
      </c>
      <c r="AL6" s="396">
        <f>'RP - MR'!AL31</f>
        <v>0</v>
      </c>
      <c r="AM6" s="396">
        <f>'RP - MR'!AM31</f>
        <v>0</v>
      </c>
      <c r="AN6" s="396">
        <f>'RP - MR'!AN31</f>
        <v>0</v>
      </c>
      <c r="AO6" s="396">
        <f>'RP - MR'!AO31</f>
        <v>0</v>
      </c>
      <c r="AP6" s="396">
        <f>'RP - MR'!AP31</f>
        <v>0</v>
      </c>
      <c r="AQ6" s="396">
        <f>'RP - MR'!AQ31</f>
        <v>0</v>
      </c>
      <c r="AR6" s="396">
        <f>'RP - MR'!AR31</f>
        <v>0</v>
      </c>
      <c r="AS6" s="396">
        <f>'RP - MR'!AS31</f>
        <v>0</v>
      </c>
      <c r="AT6" s="396">
        <f>'RP - MR'!AT31</f>
        <v>0</v>
      </c>
      <c r="AU6" s="396">
        <f>'RP - MR'!AU31</f>
        <v>0</v>
      </c>
      <c r="AV6" s="396">
        <f t="shared" si="22"/>
        <v>173188.48700000002</v>
      </c>
    </row>
    <row r="7" spans="1:48" x14ac:dyDescent="0.3">
      <c r="A7" s="202" t="s">
        <v>345</v>
      </c>
      <c r="B7" s="203">
        <f>'RP - IQ Carryover'!B12</f>
        <v>9.9860187958511766</v>
      </c>
      <c r="C7" s="425">
        <f>'RP - IQ Carryover'!C9</f>
        <v>4663.3747454685354</v>
      </c>
      <c r="D7" s="207">
        <f>'RP - IQ Carryover'!D9</f>
        <v>0.90842572832917123</v>
      </c>
      <c r="E7" s="65"/>
      <c r="F7" s="65"/>
      <c r="G7" s="65"/>
      <c r="H7" s="65"/>
      <c r="I7" s="65"/>
      <c r="J7" s="65"/>
      <c r="K7" s="396">
        <f>'RP - IQ Carryover'!K9</f>
        <v>4236.3295996241177</v>
      </c>
      <c r="L7" s="396">
        <f>'RP - IQ Carryover'!L9</f>
        <v>4236.3295996241177</v>
      </c>
      <c r="M7" s="396">
        <f>'RP - IQ Carryover'!M9</f>
        <v>4236.3295996241177</v>
      </c>
      <c r="N7" s="396">
        <f>'RP - IQ Carryover'!N9</f>
        <v>4236.3295996241177</v>
      </c>
      <c r="O7" s="396">
        <f>'RP - IQ Carryover'!O9</f>
        <v>4236.3295996241177</v>
      </c>
      <c r="P7" s="396">
        <f>'RP - IQ Carryover'!P9</f>
        <v>4236.3295996241177</v>
      </c>
      <c r="Q7" s="396">
        <f>'RP - IQ Carryover'!Q9</f>
        <v>4236.3295996241177</v>
      </c>
      <c r="R7" s="396">
        <f>'RP - IQ Carryover'!R9</f>
        <v>3284.4498496414085</v>
      </c>
      <c r="S7" s="396">
        <f>'RP - IQ Carryover'!S9</f>
        <v>3251.9152520663129</v>
      </c>
      <c r="T7" s="396">
        <f>'RP - IQ Carryover'!T9</f>
        <v>3251.9152520663129</v>
      </c>
      <c r="U7" s="396">
        <f>'RP - IQ Carryover'!U9</f>
        <v>0</v>
      </c>
      <c r="V7" s="396">
        <f>'RP - IQ Carryover'!V9</f>
        <v>0</v>
      </c>
      <c r="W7" s="396">
        <f>'RP - IQ Carryover'!W9</f>
        <v>0</v>
      </c>
      <c r="X7" s="396">
        <f>'RP - IQ Carryover'!X9</f>
        <v>0</v>
      </c>
      <c r="Y7" s="396">
        <f>'RP - IQ Carryover'!Y9</f>
        <v>0</v>
      </c>
      <c r="Z7" s="396">
        <f>'RP - IQ Carryover'!Z9</f>
        <v>0</v>
      </c>
      <c r="AA7" s="396">
        <f>'RP - IQ Carryover'!AA9</f>
        <v>0</v>
      </c>
      <c r="AB7" s="396">
        <f>'RP - IQ Carryover'!AB9</f>
        <v>0</v>
      </c>
      <c r="AC7" s="396">
        <f>'RP - IQ Carryover'!AC9</f>
        <v>0</v>
      </c>
      <c r="AD7" s="396">
        <f>'RP - IQ Carryover'!AD9</f>
        <v>0</v>
      </c>
      <c r="AE7" s="396">
        <f>'RP - IQ Carryover'!AE9</f>
        <v>0</v>
      </c>
      <c r="AF7" s="396">
        <f>'RP - IQ Carryover'!AF9</f>
        <v>0</v>
      </c>
      <c r="AG7" s="396">
        <f>'RP - IQ Carryover'!AG9</f>
        <v>0</v>
      </c>
      <c r="AH7" s="396">
        <f>'RP - IQ Carryover'!AH9</f>
        <v>0</v>
      </c>
      <c r="AI7" s="396">
        <f>'RP - IQ Carryover'!AI9</f>
        <v>0</v>
      </c>
      <c r="AJ7" s="396">
        <f>'RP - IQ Carryover'!AJ9</f>
        <v>0</v>
      </c>
      <c r="AK7" s="396">
        <f>'RP - IQ Carryover'!AK9</f>
        <v>0</v>
      </c>
      <c r="AL7" s="396">
        <f>'RP - IQ Carryover'!AL9</f>
        <v>0</v>
      </c>
      <c r="AM7" s="396">
        <f>'RP - IQ Carryover'!AM9</f>
        <v>0</v>
      </c>
      <c r="AN7" s="396">
        <f>'RP - IQ Carryover'!AN9</f>
        <v>0</v>
      </c>
      <c r="AO7" s="396">
        <f>'RP - IQ Carryover'!AO9</f>
        <v>0</v>
      </c>
      <c r="AP7" s="396">
        <f>'RP - IQ Carryover'!AP9</f>
        <v>0</v>
      </c>
      <c r="AQ7" s="396">
        <f>'RP - IQ Carryover'!AQ9</f>
        <v>0</v>
      </c>
      <c r="AR7" s="396">
        <f>'RP - IQ Carryover'!AR9</f>
        <v>0</v>
      </c>
      <c r="AS7" s="396">
        <f>'RP - IQ Carryover'!AS9</f>
        <v>0</v>
      </c>
      <c r="AT7" s="396">
        <f>'RP - IQ Carryover'!AT9</f>
        <v>0</v>
      </c>
      <c r="AU7" s="396">
        <f>'RP - IQ Carryover'!AU9</f>
        <v>0</v>
      </c>
      <c r="AV7" s="396">
        <f t="shared" si="22"/>
        <v>39442.587551142853</v>
      </c>
    </row>
    <row r="8" spans="1:48" x14ac:dyDescent="0.3">
      <c r="A8" s="202" t="s">
        <v>344</v>
      </c>
      <c r="B8" s="203">
        <f>'RP - MR Carryover'!B18</f>
        <v>9.4098438541478782</v>
      </c>
      <c r="C8" s="425">
        <f>'RP - MR Carryover'!C15</f>
        <v>5195.8600215354354</v>
      </c>
      <c r="D8" s="207">
        <f>'RP - MR Carryover'!D15</f>
        <v>0.71332743132743204</v>
      </c>
      <c r="E8" s="65"/>
      <c r="F8" s="65"/>
      <c r="G8" s="65"/>
      <c r="H8" s="65"/>
      <c r="I8" s="65"/>
      <c r="J8" s="65"/>
      <c r="K8" s="396">
        <f>'RP - MR Carryover'!K15</f>
        <v>3706.349482698768</v>
      </c>
      <c r="L8" s="396">
        <f>'RP - MR Carryover'!L15</f>
        <v>3706.349482698768</v>
      </c>
      <c r="M8" s="396">
        <f>'RP - MR Carryover'!M15</f>
        <v>3706.349482698768</v>
      </c>
      <c r="N8" s="396">
        <f>'RP - MR Carryover'!N15</f>
        <v>3706.349482698768</v>
      </c>
      <c r="O8" s="396">
        <f>'RP - MR Carryover'!O15</f>
        <v>1710.8175278082576</v>
      </c>
      <c r="P8" s="396">
        <f>'RP - MR Carryover'!P15</f>
        <v>1565.0908284051086</v>
      </c>
      <c r="Q8" s="396">
        <f>'RP - MR Carryover'!Q15</f>
        <v>1498.1885205856881</v>
      </c>
      <c r="R8" s="396">
        <f>'RP - MR Carryover'!R15</f>
        <v>1410.6902923285277</v>
      </c>
      <c r="S8" s="396">
        <f>'RP - MR Carryover'!S15</f>
        <v>1408.7531899492317</v>
      </c>
      <c r="T8" s="396">
        <f>'RP - MR Carryover'!T15</f>
        <v>1408.7531899492317</v>
      </c>
      <c r="U8" s="396">
        <f>'RP - MR Carryover'!U15</f>
        <v>72.213875615056168</v>
      </c>
      <c r="V8" s="396">
        <f>'RP - MR Carryover'!V15</f>
        <v>72.122694296566991</v>
      </c>
      <c r="W8" s="396">
        <f>'RP - MR Carryover'!W15</f>
        <v>71.974050912452924</v>
      </c>
      <c r="X8" s="396">
        <f>'RP - MR Carryover'!X15</f>
        <v>71.974050912452924</v>
      </c>
      <c r="Y8" s="396">
        <f>'RP - MR Carryover'!Y15</f>
        <v>57.383277051834355</v>
      </c>
      <c r="Z8" s="396">
        <f>'RP - MR Carryover'!Z15</f>
        <v>0</v>
      </c>
      <c r="AA8" s="396">
        <f>'RP - MR Carryover'!AA15</f>
        <v>0</v>
      </c>
      <c r="AB8" s="396">
        <f>'RP - MR Carryover'!AB15</f>
        <v>0</v>
      </c>
      <c r="AC8" s="396">
        <f>'RP - MR Carryover'!AC15</f>
        <v>0</v>
      </c>
      <c r="AD8" s="396">
        <f>'RP - MR Carryover'!AD15</f>
        <v>0</v>
      </c>
      <c r="AE8" s="396">
        <f>'RP - MR Carryover'!AE15</f>
        <v>0</v>
      </c>
      <c r="AF8" s="396">
        <f>'RP - MR Carryover'!AF15</f>
        <v>0</v>
      </c>
      <c r="AG8" s="396">
        <f>'RP - MR Carryover'!AG15</f>
        <v>0</v>
      </c>
      <c r="AH8" s="396">
        <f>'RP - MR Carryover'!AH15</f>
        <v>0</v>
      </c>
      <c r="AI8" s="396">
        <f>'RP - MR Carryover'!AI15</f>
        <v>0</v>
      </c>
      <c r="AJ8" s="396">
        <f>'RP - MR Carryover'!AJ15</f>
        <v>0</v>
      </c>
      <c r="AK8" s="396">
        <f>'RP - MR Carryover'!AK15</f>
        <v>0</v>
      </c>
      <c r="AL8" s="396">
        <f>'RP - MR Carryover'!AL15</f>
        <v>0</v>
      </c>
      <c r="AM8" s="396">
        <f>'RP - MR Carryover'!AM15</f>
        <v>0</v>
      </c>
      <c r="AN8" s="396">
        <f>'RP - MR Carryover'!AN15</f>
        <v>0</v>
      </c>
      <c r="AO8" s="396">
        <f>'RP - MR Carryover'!AO15</f>
        <v>0</v>
      </c>
      <c r="AP8" s="396">
        <f>'RP - MR Carryover'!AP15</f>
        <v>0</v>
      </c>
      <c r="AQ8" s="396">
        <f>'RP - MR Carryover'!AQ15</f>
        <v>0</v>
      </c>
      <c r="AR8" s="396">
        <f>'RP - MR Carryover'!AR15</f>
        <v>0</v>
      </c>
      <c r="AS8" s="396">
        <f>'RP - MR Carryover'!AS15</f>
        <v>0</v>
      </c>
      <c r="AT8" s="396">
        <f>'RP - MR Carryover'!AT15</f>
        <v>0</v>
      </c>
      <c r="AU8" s="396">
        <f>'RP - MR Carryover'!AU15</f>
        <v>0</v>
      </c>
      <c r="AV8" s="396">
        <f t="shared" si="22"/>
        <v>24173.359428609478</v>
      </c>
    </row>
    <row r="9" spans="1:48" x14ac:dyDescent="0.3">
      <c r="A9" s="202" t="s">
        <v>346</v>
      </c>
      <c r="B9" s="203">
        <f>'IQ - SF'!B36</f>
        <v>14.810258107388318</v>
      </c>
      <c r="C9" s="425">
        <f>'IQ - SF'!C33</f>
        <v>4857.2451608935389</v>
      </c>
      <c r="D9" s="207">
        <f>'IQ - SF'!D33</f>
        <v>1</v>
      </c>
      <c r="E9" s="65"/>
      <c r="F9" s="65"/>
      <c r="G9" s="65"/>
      <c r="H9" s="65"/>
      <c r="I9" s="65"/>
      <c r="J9" s="65"/>
      <c r="K9" s="396">
        <f>'IQ - SF'!K33</f>
        <v>4857.2451608935389</v>
      </c>
      <c r="L9" s="396">
        <f>'IQ - SF'!L33</f>
        <v>4857.2451608935389</v>
      </c>
      <c r="M9" s="396">
        <f>'IQ - SF'!M33</f>
        <v>4857.2451608935389</v>
      </c>
      <c r="N9" s="396">
        <f>'IQ - SF'!N33</f>
        <v>4857.2451608935389</v>
      </c>
      <c r="O9" s="396">
        <f>'IQ - SF'!O33</f>
        <v>4857.2451608935389</v>
      </c>
      <c r="P9" s="396">
        <f>'IQ - SF'!P33</f>
        <v>4857.2451608935389</v>
      </c>
      <c r="Q9" s="396">
        <f>'IQ - SF'!Q33</f>
        <v>4209.070677176428</v>
      </c>
      <c r="R9" s="396">
        <f>'IQ - SF'!R33</f>
        <v>3942.7727484225561</v>
      </c>
      <c r="S9" s="396">
        <f>'IQ - SF'!S33</f>
        <v>3442.0554002287895</v>
      </c>
      <c r="T9" s="396">
        <f>'IQ - SF'!T33</f>
        <v>2701.3449906287892</v>
      </c>
      <c r="U9" s="396">
        <f>'IQ - SF'!U33</f>
        <v>2464.1203608403516</v>
      </c>
      <c r="V9" s="396">
        <f>'IQ - SF'!V33</f>
        <v>2266.1433443549677</v>
      </c>
      <c r="W9" s="396">
        <f>'IQ - SF'!W33</f>
        <v>2259.9249915830083</v>
      </c>
      <c r="X9" s="396">
        <f>'IQ - SF'!X33</f>
        <v>2259.9249915830083</v>
      </c>
      <c r="Y9" s="396">
        <f>'IQ - SF'!Y33</f>
        <v>2259.9249915830083</v>
      </c>
      <c r="Z9" s="396">
        <f>'IQ - SF'!Z33</f>
        <v>1963.232957528184</v>
      </c>
      <c r="AA9" s="396">
        <f>'IQ - SF'!AA33</f>
        <v>929.72209288939007</v>
      </c>
      <c r="AB9" s="396">
        <f>'IQ - SF'!AB33</f>
        <v>929.72209288939007</v>
      </c>
      <c r="AC9" s="396">
        <f>'IQ - SF'!AC33</f>
        <v>888.34616694791112</v>
      </c>
      <c r="AD9" s="396">
        <f>'IQ - SF'!AD33</f>
        <v>729.33632204798312</v>
      </c>
      <c r="AE9" s="396">
        <f>'IQ - SF'!AE33</f>
        <v>467.92514208636084</v>
      </c>
      <c r="AF9" s="396">
        <f>'IQ - SF'!AF33</f>
        <v>467.92514208636084</v>
      </c>
      <c r="AG9" s="396">
        <f>'IQ - SF'!AG33</f>
        <v>467.92514208636084</v>
      </c>
      <c r="AH9" s="396">
        <f>'IQ - SF'!AH33</f>
        <v>467.92514208636084</v>
      </c>
      <c r="AI9" s="396">
        <f>'IQ - SF'!AI33</f>
        <v>467.92514208636084</v>
      </c>
      <c r="AJ9" s="396">
        <f>'IQ - SF'!AJ33</f>
        <v>467.88140177199466</v>
      </c>
      <c r="AK9" s="396">
        <f>'IQ - SF'!AK33</f>
        <v>467.88140177199466</v>
      </c>
      <c r="AL9" s="396">
        <f>'IQ - SF'!AL33</f>
        <v>467.88140177199466</v>
      </c>
      <c r="AM9" s="396">
        <f>'IQ - SF'!AM33</f>
        <v>467.88140177199466</v>
      </c>
      <c r="AN9" s="396">
        <f>'IQ - SF'!AN33</f>
        <v>467.88140177199466</v>
      </c>
      <c r="AO9" s="396">
        <f>'IQ - SF'!AO33</f>
        <v>0</v>
      </c>
      <c r="AP9" s="396">
        <f>'IQ - SF'!AP33</f>
        <v>0</v>
      </c>
      <c r="AQ9" s="396">
        <f>'IQ - SF'!AQ33</f>
        <v>0</v>
      </c>
      <c r="AR9" s="396">
        <f>'IQ - SF'!AR33</f>
        <v>0</v>
      </c>
      <c r="AS9" s="396">
        <f>'IQ - SF'!AS33</f>
        <v>0</v>
      </c>
      <c r="AT9" s="396">
        <f>'IQ - SF'!AT33</f>
        <v>0</v>
      </c>
      <c r="AU9" s="396">
        <f>'IQ - SF'!AU33</f>
        <v>0</v>
      </c>
      <c r="AV9" s="396">
        <f t="shared" si="22"/>
        <v>65068.145813356743</v>
      </c>
    </row>
    <row r="10" spans="1:48" x14ac:dyDescent="0.3">
      <c r="A10" s="202" t="s">
        <v>347</v>
      </c>
      <c r="B10" s="203">
        <f>'IQ - CAA'!B31</f>
        <v>17.948473105706825</v>
      </c>
      <c r="C10" s="425">
        <f>'IQ - CAA'!C28</f>
        <v>852.31982792507222</v>
      </c>
      <c r="D10" s="207">
        <f>'IQ - CAA'!D28</f>
        <v>1</v>
      </c>
      <c r="E10" s="65"/>
      <c r="F10" s="65"/>
      <c r="G10" s="65"/>
      <c r="H10" s="65"/>
      <c r="I10" s="65"/>
      <c r="J10" s="65"/>
      <c r="K10" s="396">
        <f>'IQ - CAA'!K28</f>
        <v>852.31982792507222</v>
      </c>
      <c r="L10" s="396">
        <f>'IQ - CAA'!L28</f>
        <v>852.31982792507222</v>
      </c>
      <c r="M10" s="396">
        <f>'IQ - CAA'!M28</f>
        <v>852.31982792507222</v>
      </c>
      <c r="N10" s="396">
        <f>'IQ - CAA'!N28</f>
        <v>851.18707415099618</v>
      </c>
      <c r="O10" s="396">
        <f>'IQ - CAA'!O28</f>
        <v>851.18707415099618</v>
      </c>
      <c r="P10" s="396">
        <f>'IQ - CAA'!P28</f>
        <v>851.18707415099618</v>
      </c>
      <c r="Q10" s="396">
        <f>'IQ - CAA'!Q28</f>
        <v>771.2530889005717</v>
      </c>
      <c r="R10" s="396">
        <f>'IQ - CAA'!R28</f>
        <v>771.2530889005717</v>
      </c>
      <c r="S10" s="396">
        <f>'IQ - CAA'!S28</f>
        <v>626.70919280668284</v>
      </c>
      <c r="T10" s="396">
        <f>'IQ - CAA'!T28</f>
        <v>626.70919280668284</v>
      </c>
      <c r="U10" s="396">
        <f>'IQ - CAA'!U28</f>
        <v>526.99061996161947</v>
      </c>
      <c r="V10" s="396">
        <f>'IQ - CAA'!V28</f>
        <v>522.22107001720622</v>
      </c>
      <c r="W10" s="396">
        <f>'IQ - CAA'!W28</f>
        <v>519.15199911639593</v>
      </c>
      <c r="X10" s="396">
        <f>'IQ - CAA'!X28</f>
        <v>519.15199911639593</v>
      </c>
      <c r="Y10" s="396">
        <f>'IQ - CAA'!Y28</f>
        <v>519.15199911639593</v>
      </c>
      <c r="Z10" s="396">
        <f>'IQ - CAA'!Z28</f>
        <v>460.86124062385903</v>
      </c>
      <c r="AA10" s="396">
        <f>'IQ - CAA'!AA28</f>
        <v>358.24117087621858</v>
      </c>
      <c r="AB10" s="396">
        <f>'IQ - CAA'!AB28</f>
        <v>358.24117087621858</v>
      </c>
      <c r="AC10" s="396">
        <f>'IQ - CAA'!AC28</f>
        <v>358.24117087621858</v>
      </c>
      <c r="AD10" s="396">
        <f>'IQ - CAA'!AD28</f>
        <v>318.62667501604676</v>
      </c>
      <c r="AE10" s="396">
        <f>'IQ - CAA'!AE28</f>
        <v>168.89750922186059</v>
      </c>
      <c r="AF10" s="396">
        <f>'IQ - CAA'!AF28</f>
        <v>168.89750922186059</v>
      </c>
      <c r="AG10" s="396">
        <f>'IQ - CAA'!AG28</f>
        <v>168.89750922186059</v>
      </c>
      <c r="AH10" s="396">
        <f>'IQ - CAA'!AH28</f>
        <v>168.89750922186059</v>
      </c>
      <c r="AI10" s="396">
        <f>'IQ - CAA'!AI28</f>
        <v>168.89750922186059</v>
      </c>
      <c r="AJ10" s="396">
        <f>'IQ - CAA'!AJ28</f>
        <v>168.89750922186059</v>
      </c>
      <c r="AK10" s="396">
        <f>'IQ - CAA'!AK28</f>
        <v>168.89750922186059</v>
      </c>
      <c r="AL10" s="396">
        <f>'IQ - CAA'!AL28</f>
        <v>168.89750922186059</v>
      </c>
      <c r="AM10" s="396">
        <f>'IQ - CAA'!AM28</f>
        <v>168.89750922186059</v>
      </c>
      <c r="AN10" s="396">
        <f>'IQ - CAA'!AN28</f>
        <v>168.89750922186059</v>
      </c>
      <c r="AO10" s="396">
        <f>'IQ - CAA'!AO28</f>
        <v>0</v>
      </c>
      <c r="AP10" s="396">
        <f>'IQ - CAA'!AP28</f>
        <v>0</v>
      </c>
      <c r="AQ10" s="396">
        <f>'IQ - CAA'!AQ28</f>
        <v>0</v>
      </c>
      <c r="AR10" s="396">
        <f>'IQ - CAA'!AR28</f>
        <v>0</v>
      </c>
      <c r="AS10" s="396">
        <f>'IQ - CAA'!AS28</f>
        <v>0</v>
      </c>
      <c r="AT10" s="396">
        <f>'IQ - CAA'!AT28</f>
        <v>0</v>
      </c>
      <c r="AU10" s="396">
        <f>'IQ - CAA'!AU28</f>
        <v>0</v>
      </c>
      <c r="AV10" s="396">
        <f t="shared" si="22"/>
        <v>14056.299477457897</v>
      </c>
    </row>
    <row r="11" spans="1:48" x14ac:dyDescent="0.3">
      <c r="A11" s="202" t="s">
        <v>348</v>
      </c>
      <c r="B11" s="203">
        <f>'IQ - Joint Utility'!B23</f>
        <v>17.892147484149518</v>
      </c>
      <c r="C11" s="425">
        <f>'IQ - Joint Utility'!C20</f>
        <v>168.88963270012204</v>
      </c>
      <c r="D11" s="207">
        <f>'IQ - Joint Utility'!D20</f>
        <v>1</v>
      </c>
      <c r="E11" s="65"/>
      <c r="F11" s="65"/>
      <c r="G11" s="65"/>
      <c r="H11" s="65"/>
      <c r="I11" s="65"/>
      <c r="J11" s="65"/>
      <c r="K11" s="396">
        <f>'IQ - Joint Utility'!K20</f>
        <v>168.88963270012204</v>
      </c>
      <c r="L11" s="396">
        <f>'IQ - Joint Utility'!L20</f>
        <v>168.88963270012204</v>
      </c>
      <c r="M11" s="396">
        <f>'IQ - Joint Utility'!M20</f>
        <v>168.88963270012204</v>
      </c>
      <c r="N11" s="396">
        <f>'IQ - Joint Utility'!N20</f>
        <v>168.88963270012204</v>
      </c>
      <c r="O11" s="396">
        <f>'IQ - Joint Utility'!O20</f>
        <v>168.88963270012204</v>
      </c>
      <c r="P11" s="396">
        <f>'IQ - Joint Utility'!P20</f>
        <v>168.88963270012204</v>
      </c>
      <c r="Q11" s="396">
        <f>'IQ - Joint Utility'!Q20</f>
        <v>168.88963270012204</v>
      </c>
      <c r="R11" s="396">
        <f>'IQ - Joint Utility'!R20</f>
        <v>152.51719811634203</v>
      </c>
      <c r="S11" s="396">
        <f>'IQ - Joint Utility'!S20</f>
        <v>139.89248601994206</v>
      </c>
      <c r="T11" s="396">
        <f>'IQ - Joint Utility'!T20</f>
        <v>139.89248601994206</v>
      </c>
      <c r="U11" s="396">
        <f>'IQ - Joint Utility'!U20</f>
        <v>94.113788003267715</v>
      </c>
      <c r="V11" s="396">
        <f>'IQ - Joint Utility'!V20</f>
        <v>87.694609128646022</v>
      </c>
      <c r="W11" s="396">
        <f>'IQ - Joint Utility'!W20</f>
        <v>87.694609128646022</v>
      </c>
      <c r="X11" s="396">
        <f>'IQ - Joint Utility'!X20</f>
        <v>87.694609128646022</v>
      </c>
      <c r="Y11" s="396">
        <f>'IQ - Joint Utility'!Y20</f>
        <v>87.694609128646022</v>
      </c>
      <c r="Z11" s="396">
        <f>'IQ - Joint Utility'!Z20</f>
        <v>86.222209128646028</v>
      </c>
      <c r="AA11" s="396">
        <f>'IQ - Joint Utility'!AA20</f>
        <v>86.222209128646028</v>
      </c>
      <c r="AB11" s="396">
        <f>'IQ - Joint Utility'!AB20</f>
        <v>86.222209128646028</v>
      </c>
      <c r="AC11" s="396">
        <f>'IQ - Joint Utility'!AC20</f>
        <v>86.222209128646028</v>
      </c>
      <c r="AD11" s="396">
        <f>'IQ - Joint Utility'!AD20</f>
        <v>86.222209128646028</v>
      </c>
      <c r="AE11" s="396">
        <f>'IQ - Joint Utility'!AE20</f>
        <v>7.0053789382378993</v>
      </c>
      <c r="AF11" s="396">
        <f>'IQ - Joint Utility'!AF20</f>
        <v>7.0053789382378993</v>
      </c>
      <c r="AG11" s="396">
        <f>'IQ - Joint Utility'!AG20</f>
        <v>7.0053789382378993</v>
      </c>
      <c r="AH11" s="396">
        <f>'IQ - Joint Utility'!AH20</f>
        <v>7.0053789382378993</v>
      </c>
      <c r="AI11" s="396">
        <f>'IQ - Joint Utility'!AI20</f>
        <v>7.0053789382378993</v>
      </c>
      <c r="AJ11" s="396">
        <f>'IQ - Joint Utility'!AJ20</f>
        <v>7.0053789382378993</v>
      </c>
      <c r="AK11" s="396">
        <f>'IQ - Joint Utility'!AK20</f>
        <v>7.0053789382378993</v>
      </c>
      <c r="AL11" s="396">
        <f>'IQ - Joint Utility'!AL20</f>
        <v>7.0053789382378993</v>
      </c>
      <c r="AM11" s="396">
        <f>'IQ - Joint Utility'!AM20</f>
        <v>7.0053789382378993</v>
      </c>
      <c r="AN11" s="396">
        <f>'IQ - Joint Utility'!AN20</f>
        <v>7.0053789382378993</v>
      </c>
      <c r="AO11" s="396">
        <f>'IQ - Joint Utility'!AO20</f>
        <v>0</v>
      </c>
      <c r="AP11" s="396">
        <f>'IQ - Joint Utility'!AP20</f>
        <v>0</v>
      </c>
      <c r="AQ11" s="396">
        <f>'IQ - Joint Utility'!AQ20</f>
        <v>0</v>
      </c>
      <c r="AR11" s="396">
        <f>'IQ - Joint Utility'!AR20</f>
        <v>0</v>
      </c>
      <c r="AS11" s="396">
        <f>'IQ - Joint Utility'!AS20</f>
        <v>0</v>
      </c>
      <c r="AT11" s="396">
        <f>'IQ - Joint Utility'!AT20</f>
        <v>0</v>
      </c>
      <c r="AU11" s="396">
        <f>'IQ - Joint Utility'!AU20</f>
        <v>0</v>
      </c>
      <c r="AV11" s="396">
        <f t="shared" si="22"/>
        <v>2560.5866586005413</v>
      </c>
    </row>
    <row r="12" spans="1:48" x14ac:dyDescent="0.3">
      <c r="A12" s="202" t="s">
        <v>612</v>
      </c>
      <c r="B12" s="203">
        <f>'IQ - Healthier Homes'!B27</f>
        <v>15.656468183628117</v>
      </c>
      <c r="C12" s="425">
        <f>'IQ - Healthier Homes'!C24</f>
        <v>41.057577817963548</v>
      </c>
      <c r="D12" s="207">
        <f>'IQ - Healthier Homes'!D24</f>
        <v>1</v>
      </c>
      <c r="E12" s="65">
        <f>'IQ - Healthier Homes'!E24</f>
        <v>0</v>
      </c>
      <c r="F12" s="65">
        <f>'IQ - Healthier Homes'!F24</f>
        <v>0</v>
      </c>
      <c r="G12" s="65">
        <f>'IQ - Healthier Homes'!G24</f>
        <v>0</v>
      </c>
      <c r="H12" s="65">
        <f>'IQ - Healthier Homes'!H24</f>
        <v>0</v>
      </c>
      <c r="I12" s="65">
        <f>'IQ - Healthier Homes'!I24</f>
        <v>0</v>
      </c>
      <c r="J12" s="65">
        <f>'IQ - Healthier Homes'!J24</f>
        <v>0</v>
      </c>
      <c r="K12" s="396">
        <f>'IQ - Healthier Homes'!K24</f>
        <v>41.057577817963548</v>
      </c>
      <c r="L12" s="396">
        <f>'IQ - Healthier Homes'!L24</f>
        <v>41.057577817963548</v>
      </c>
      <c r="M12" s="396">
        <f>'IQ - Healthier Homes'!M24</f>
        <v>41.057577817963548</v>
      </c>
      <c r="N12" s="396">
        <f>'IQ - Healthier Homes'!N24</f>
        <v>41.057577817963548</v>
      </c>
      <c r="O12" s="396">
        <f>'IQ - Healthier Homes'!O24</f>
        <v>41.057577817963548</v>
      </c>
      <c r="P12" s="396">
        <f>'IQ - Healthier Homes'!P24</f>
        <v>41.057577817963548</v>
      </c>
      <c r="Q12" s="396">
        <f>'IQ - Healthier Homes'!Q24</f>
        <v>26.553237335142111</v>
      </c>
      <c r="R12" s="396">
        <f>'IQ - Healthier Homes'!R24</f>
        <v>25.708637335142111</v>
      </c>
      <c r="S12" s="396">
        <f>'IQ - Healthier Homes'!S24</f>
        <v>19.357070496392112</v>
      </c>
      <c r="T12" s="396">
        <f>'IQ - Healthier Homes'!T24</f>
        <v>19.357070496392112</v>
      </c>
      <c r="U12" s="396">
        <f>'IQ - Healthier Homes'!U24</f>
        <v>16.821885631256265</v>
      </c>
      <c r="V12" s="396">
        <f>'IQ - Healthier Homes'!V24</f>
        <v>15.432116923906783</v>
      </c>
      <c r="W12" s="396">
        <f>'IQ - Healthier Homes'!W24</f>
        <v>15.432116923906783</v>
      </c>
      <c r="X12" s="396">
        <f>'IQ - Healthier Homes'!X24</f>
        <v>15.432116923906783</v>
      </c>
      <c r="Y12" s="396">
        <f>'IQ - Healthier Homes'!Y24</f>
        <v>15.432116923906783</v>
      </c>
      <c r="Z12" s="396">
        <f>'IQ - Healthier Homes'!Z24</f>
        <v>15.432116923906783</v>
      </c>
      <c r="AA12" s="396">
        <f>'IQ - Healthier Homes'!AA24</f>
        <v>11.150556485211904</v>
      </c>
      <c r="AB12" s="396">
        <f>'IQ - Healthier Homes'!AB24</f>
        <v>11.150556485211904</v>
      </c>
      <c r="AC12" s="396">
        <f>'IQ - Healthier Homes'!AC24</f>
        <v>9.2808049228984473</v>
      </c>
      <c r="AD12" s="396">
        <f>'IQ - Healthier Homes'!AD24</f>
        <v>6.9981934274908326</v>
      </c>
      <c r="AE12" s="396">
        <f>'IQ - Healthier Homes'!AE24</f>
        <v>3.4613799702449795</v>
      </c>
      <c r="AF12" s="396">
        <f>'IQ - Healthier Homes'!AF24</f>
        <v>3.4613799702449795</v>
      </c>
      <c r="AG12" s="396">
        <f>'IQ - Healthier Homes'!AG24</f>
        <v>3.4613799702449795</v>
      </c>
      <c r="AH12" s="396">
        <f>'IQ - Healthier Homes'!AH24</f>
        <v>3.4613799702449795</v>
      </c>
      <c r="AI12" s="396">
        <f>'IQ - Healthier Homes'!AI24</f>
        <v>3.4613799702449795</v>
      </c>
      <c r="AJ12" s="396">
        <f>'IQ - Healthier Homes'!AJ24</f>
        <v>3.4613799702449795</v>
      </c>
      <c r="AK12" s="396">
        <f>'IQ - Healthier Homes'!AK24</f>
        <v>3.4613799702449795</v>
      </c>
      <c r="AL12" s="396">
        <f>'IQ - Healthier Homes'!AL24</f>
        <v>3.4613799702449795</v>
      </c>
      <c r="AM12" s="396">
        <f>'IQ - Healthier Homes'!AM24</f>
        <v>3.4613799702449795</v>
      </c>
      <c r="AN12" s="396">
        <f>'IQ - Healthier Homes'!AN24</f>
        <v>3.4613799702449795</v>
      </c>
      <c r="AO12" s="396">
        <f>'IQ - Healthier Homes'!AO24</f>
        <v>0</v>
      </c>
      <c r="AP12" s="396">
        <f>'IQ - Healthier Homes'!AP24</f>
        <v>0</v>
      </c>
      <c r="AQ12" s="396">
        <f>'IQ - Healthier Homes'!AQ24</f>
        <v>0</v>
      </c>
      <c r="AR12" s="396">
        <f>'IQ - Healthier Homes'!AR24</f>
        <v>0</v>
      </c>
      <c r="AS12" s="396">
        <f>'IQ - Healthier Homes'!AS24</f>
        <v>0</v>
      </c>
      <c r="AT12" s="396">
        <f>'IQ - Healthier Homes'!AT24</f>
        <v>0</v>
      </c>
      <c r="AU12" s="396">
        <f>'IQ - Healthier Homes'!AU24</f>
        <v>0</v>
      </c>
      <c r="AV12" s="396">
        <f t="shared" ref="AV12" si="23">SUM(F12:AU12)</f>
        <v>504.49786384490289</v>
      </c>
    </row>
    <row r="13" spans="1:48" x14ac:dyDescent="0.3">
      <c r="A13" s="202" t="s">
        <v>349</v>
      </c>
      <c r="B13" s="203">
        <f>'IQ - Smart Savers'!B9</f>
        <v>10.999999999999853</v>
      </c>
      <c r="C13" s="425">
        <f>'IQ - Smart Savers'!C6</f>
        <v>389.98817960532324</v>
      </c>
      <c r="D13" s="207">
        <f>'IQ - Smart Savers'!D6</f>
        <v>0.99835658810242378</v>
      </c>
      <c r="E13" s="65"/>
      <c r="F13" s="65"/>
      <c r="G13" s="65"/>
      <c r="H13" s="65"/>
      <c r="I13" s="65"/>
      <c r="J13" s="65"/>
      <c r="K13" s="396">
        <f>'IQ - Smart Savers'!K6</f>
        <v>389.34726839104576</v>
      </c>
      <c r="L13" s="396">
        <f>'IQ - Smart Savers'!L6</f>
        <v>389.34726839104576</v>
      </c>
      <c r="M13" s="396">
        <f>'IQ - Smart Savers'!M6</f>
        <v>389.34726839104576</v>
      </c>
      <c r="N13" s="396">
        <f>'IQ - Smart Savers'!N6</f>
        <v>389.34726839104576</v>
      </c>
      <c r="O13" s="396">
        <f>'IQ - Smart Savers'!O6</f>
        <v>389.34726839104576</v>
      </c>
      <c r="P13" s="396">
        <f>'IQ - Smart Savers'!P6</f>
        <v>389.34726839104576</v>
      </c>
      <c r="Q13" s="396">
        <f>'IQ - Smart Savers'!Q6</f>
        <v>389.34726839104576</v>
      </c>
      <c r="R13" s="396">
        <f>'IQ - Smart Savers'!R6</f>
        <v>389.34726839104576</v>
      </c>
      <c r="S13" s="396">
        <f>'IQ - Smart Savers'!S6</f>
        <v>389.34726839104576</v>
      </c>
      <c r="T13" s="396">
        <f>'IQ - Smart Savers'!T6</f>
        <v>389.34726839104576</v>
      </c>
      <c r="U13" s="396">
        <f>'IQ - Smart Savers'!U6</f>
        <v>389.34726839104576</v>
      </c>
      <c r="V13" s="396">
        <f>'IQ - Smart Savers'!V6</f>
        <v>0</v>
      </c>
      <c r="W13" s="396">
        <f>'IQ - Smart Savers'!W6</f>
        <v>0</v>
      </c>
      <c r="X13" s="396">
        <f>'IQ - Smart Savers'!X6</f>
        <v>0</v>
      </c>
      <c r="Y13" s="396">
        <f>'IQ - Smart Savers'!Y6</f>
        <v>0</v>
      </c>
      <c r="Z13" s="396">
        <f>'IQ - Smart Savers'!Z6</f>
        <v>0</v>
      </c>
      <c r="AA13" s="396">
        <f>'IQ - Smart Savers'!AA6</f>
        <v>0</v>
      </c>
      <c r="AB13" s="396">
        <f>'IQ - Smart Savers'!AB6</f>
        <v>0</v>
      </c>
      <c r="AC13" s="396">
        <f>'IQ - Smart Savers'!AC6</f>
        <v>0</v>
      </c>
      <c r="AD13" s="396">
        <f>'IQ - Smart Savers'!AD6</f>
        <v>0</v>
      </c>
      <c r="AE13" s="396">
        <f>'IQ - Smart Savers'!AE6</f>
        <v>0</v>
      </c>
      <c r="AF13" s="396">
        <f>'IQ - Smart Savers'!AF6</f>
        <v>0</v>
      </c>
      <c r="AG13" s="396">
        <f>'IQ - Smart Savers'!AG6</f>
        <v>0</v>
      </c>
      <c r="AH13" s="396">
        <f>'IQ - Smart Savers'!AH6</f>
        <v>0</v>
      </c>
      <c r="AI13" s="396">
        <f>'IQ - Smart Savers'!AI6</f>
        <v>0</v>
      </c>
      <c r="AJ13" s="396">
        <f>'IQ - Smart Savers'!AJ6</f>
        <v>0</v>
      </c>
      <c r="AK13" s="396">
        <f>'IQ - Smart Savers'!AK6</f>
        <v>0</v>
      </c>
      <c r="AL13" s="396">
        <f>'IQ - Smart Savers'!AL6</f>
        <v>0</v>
      </c>
      <c r="AM13" s="396">
        <f>'IQ - Smart Savers'!AM6</f>
        <v>0</v>
      </c>
      <c r="AN13" s="396">
        <f>'IQ - Smart Savers'!AN6</f>
        <v>0</v>
      </c>
      <c r="AO13" s="396">
        <f>'IQ - Smart Savers'!AO6</f>
        <v>0</v>
      </c>
      <c r="AP13" s="396">
        <f>'IQ - Smart Savers'!AP6</f>
        <v>0</v>
      </c>
      <c r="AQ13" s="396">
        <f>'IQ - Smart Savers'!AQ6</f>
        <v>0</v>
      </c>
      <c r="AR13" s="396">
        <f>'IQ - Smart Savers'!AR6</f>
        <v>0</v>
      </c>
      <c r="AS13" s="396">
        <f>'IQ - Smart Savers'!AS6</f>
        <v>0</v>
      </c>
      <c r="AT13" s="396">
        <f>'IQ - Smart Savers'!AT6</f>
        <v>0</v>
      </c>
      <c r="AU13" s="396">
        <f>'IQ - Smart Savers'!AU6</f>
        <v>0</v>
      </c>
      <c r="AV13" s="396">
        <f t="shared" si="22"/>
        <v>4282.8199523015037</v>
      </c>
    </row>
    <row r="14" spans="1:48" x14ac:dyDescent="0.3">
      <c r="A14" s="202" t="s">
        <v>350</v>
      </c>
      <c r="B14" s="203">
        <f>'IQ - MHAS'!B17</f>
        <v>17.32910520375945</v>
      </c>
      <c r="C14" s="425">
        <f>'IQ - MHAS'!C14</f>
        <v>297.39401813325344</v>
      </c>
      <c r="D14" s="207">
        <f>'IQ - MHAS'!D14</f>
        <v>0.999918641573323</v>
      </c>
      <c r="E14" s="65"/>
      <c r="F14" s="65"/>
      <c r="G14" s="65"/>
      <c r="H14" s="65"/>
      <c r="I14" s="65"/>
      <c r="J14" s="65"/>
      <c r="K14" s="396">
        <f>'IQ - MHAS'!K14</f>
        <v>297.36982262383498</v>
      </c>
      <c r="L14" s="396">
        <f>'IQ - MHAS'!L14</f>
        <v>297.36982262383498</v>
      </c>
      <c r="M14" s="396">
        <f>'IQ - MHAS'!M14</f>
        <v>297.36982262383498</v>
      </c>
      <c r="N14" s="396">
        <f>'IQ - MHAS'!N14</f>
        <v>297.36982262383498</v>
      </c>
      <c r="O14" s="396">
        <f>'IQ - MHAS'!O14</f>
        <v>297.36982262383498</v>
      </c>
      <c r="P14" s="396">
        <f>'IQ - MHAS'!P14</f>
        <v>297.36982262383498</v>
      </c>
      <c r="Q14" s="396">
        <f>'IQ - MHAS'!Q14</f>
        <v>243.98480523310343</v>
      </c>
      <c r="R14" s="396">
        <f>'IQ - MHAS'!R14</f>
        <v>243.98480523310343</v>
      </c>
      <c r="S14" s="396">
        <f>'IQ - MHAS'!S14</f>
        <v>243.98480523310343</v>
      </c>
      <c r="T14" s="396">
        <f>'IQ - MHAS'!T14</f>
        <v>243.98480523310343</v>
      </c>
      <c r="U14" s="396">
        <f>'IQ - MHAS'!U14</f>
        <v>233.19772275438208</v>
      </c>
      <c r="V14" s="396">
        <f>'IQ - MHAS'!V14</f>
        <v>211.00366590448965</v>
      </c>
      <c r="W14" s="396">
        <f>'IQ - MHAS'!W14</f>
        <v>211.00366590448965</v>
      </c>
      <c r="X14" s="396">
        <f>'IQ - MHAS'!X14</f>
        <v>211.00366590448965</v>
      </c>
      <c r="Y14" s="396">
        <f>'IQ - MHAS'!Y14</f>
        <v>211.00366590448965</v>
      </c>
      <c r="Z14" s="396">
        <f>'IQ - MHAS'!Z14</f>
        <v>208.44931399378575</v>
      </c>
      <c r="AA14" s="396">
        <f>'IQ - MHAS'!AA14</f>
        <v>89.377904715620716</v>
      </c>
      <c r="AB14" s="396">
        <f>'IQ - MHAS'!AB14</f>
        <v>89.377904715620716</v>
      </c>
      <c r="AC14" s="396">
        <f>'IQ - MHAS'!AC14</f>
        <v>89.377904715620716</v>
      </c>
      <c r="AD14" s="396">
        <f>'IQ - MHAS'!AD14</f>
        <v>81.189646592085026</v>
      </c>
      <c r="AE14" s="396">
        <f>'IQ - MHAS'!AE14</f>
        <v>46.396659307140325</v>
      </c>
      <c r="AF14" s="396">
        <f>'IQ - MHAS'!AF14</f>
        <v>46.396659307140325</v>
      </c>
      <c r="AG14" s="396">
        <f>'IQ - MHAS'!AG14</f>
        <v>46.396659307140325</v>
      </c>
      <c r="AH14" s="396">
        <f>'IQ - MHAS'!AH14</f>
        <v>46.396659307140325</v>
      </c>
      <c r="AI14" s="396">
        <f>'IQ - MHAS'!AI14</f>
        <v>46.396659307140325</v>
      </c>
      <c r="AJ14" s="396">
        <f>'IQ - MHAS'!AJ14</f>
        <v>46.396659307140325</v>
      </c>
      <c r="AK14" s="396">
        <f>'IQ - MHAS'!AK14</f>
        <v>46.396659307140325</v>
      </c>
      <c r="AL14" s="396">
        <f>'IQ - MHAS'!AL14</f>
        <v>46.396659307140325</v>
      </c>
      <c r="AM14" s="396">
        <f>'IQ - MHAS'!AM14</f>
        <v>46.396659307140325</v>
      </c>
      <c r="AN14" s="396">
        <f>'IQ - MHAS'!AN14</f>
        <v>46.396659307140325</v>
      </c>
      <c r="AO14" s="396">
        <f>'IQ - MHAS'!AO14</f>
        <v>0</v>
      </c>
      <c r="AP14" s="396">
        <f>'IQ - MHAS'!AP14</f>
        <v>0</v>
      </c>
      <c r="AQ14" s="396">
        <f>'IQ - MHAS'!AQ14</f>
        <v>0</v>
      </c>
      <c r="AR14" s="396">
        <f>'IQ - MHAS'!AR14</f>
        <v>0</v>
      </c>
      <c r="AS14" s="396">
        <f>'IQ - MHAS'!AS14</f>
        <v>0</v>
      </c>
      <c r="AT14" s="396">
        <f>'IQ - MHAS'!AT14</f>
        <v>0</v>
      </c>
      <c r="AU14" s="396">
        <f>'IQ - MHAS'!AU14</f>
        <v>0</v>
      </c>
      <c r="AV14" s="396">
        <f t="shared" si="22"/>
        <v>4859.1098108518963</v>
      </c>
    </row>
    <row r="15" spans="1:48" x14ac:dyDescent="0.3">
      <c r="A15" s="202" t="s">
        <v>613</v>
      </c>
      <c r="B15" s="203">
        <f>'IQ - Electrification'!B20</f>
        <v>17.84577518504852</v>
      </c>
      <c r="C15" s="425">
        <f>'IQ - Electrification'!C17</f>
        <v>364.6509201945338</v>
      </c>
      <c r="D15" s="207">
        <f>'IQ - Electrification'!D17</f>
        <v>1</v>
      </c>
      <c r="E15" s="65"/>
      <c r="F15" s="65"/>
      <c r="G15" s="65"/>
      <c r="H15" s="65"/>
      <c r="I15" s="65"/>
      <c r="J15" s="65"/>
      <c r="K15" s="396">
        <f>'IQ - Electrification'!K17</f>
        <v>364.6509201945338</v>
      </c>
      <c r="L15" s="396">
        <f>'IQ - Electrification'!L17</f>
        <v>364.6509201945338</v>
      </c>
      <c r="M15" s="396">
        <f>'IQ - Electrification'!M17</f>
        <v>364.6509201945338</v>
      </c>
      <c r="N15" s="396">
        <f>'IQ - Electrification'!N17</f>
        <v>364.6509201945338</v>
      </c>
      <c r="O15" s="396">
        <f>'IQ - Electrification'!O17</f>
        <v>364.6509201945338</v>
      </c>
      <c r="P15" s="396">
        <f>'IQ - Electrification'!P17</f>
        <v>364.6509201945338</v>
      </c>
      <c r="Q15" s="396">
        <f>'IQ - Electrification'!Q17</f>
        <v>351.69289939638782</v>
      </c>
      <c r="R15" s="396">
        <f>'IQ - Electrification'!R17</f>
        <v>309.22339188509261</v>
      </c>
      <c r="S15" s="396">
        <f>'IQ - Electrification'!S17</f>
        <v>309.22339188509261</v>
      </c>
      <c r="T15" s="396">
        <f>'IQ - Electrification'!T17</f>
        <v>309.22339188509261</v>
      </c>
      <c r="U15" s="396">
        <f>'IQ - Electrification'!U17</f>
        <v>309.22339188509261</v>
      </c>
      <c r="V15" s="396">
        <f>'IQ - Electrification'!V17</f>
        <v>303.60996176744555</v>
      </c>
      <c r="W15" s="396">
        <f>'IQ - Electrification'!W17</f>
        <v>303.60996176744555</v>
      </c>
      <c r="X15" s="396">
        <f>'IQ - Electrification'!X17</f>
        <v>303.60996176744555</v>
      </c>
      <c r="Y15" s="396">
        <f>'IQ - Electrification'!Y17</f>
        <v>303.60996176744555</v>
      </c>
      <c r="Z15" s="396">
        <f>'IQ - Electrification'!Z17</f>
        <v>243.18476570026422</v>
      </c>
      <c r="AA15" s="396">
        <f>'IQ - Electrification'!AA17</f>
        <v>68.146987082430911</v>
      </c>
      <c r="AB15" s="396">
        <f>'IQ - Electrification'!AB17</f>
        <v>68.146987082430911</v>
      </c>
      <c r="AC15" s="396">
        <f>'IQ - Electrification'!AC17</f>
        <v>68.146987082430911</v>
      </c>
      <c r="AD15" s="396">
        <f>'IQ - Electrification'!AD17</f>
        <v>68.146987082430911</v>
      </c>
      <c r="AE15" s="396">
        <f>'IQ - Electrification'!AE17</f>
        <v>48.896801802587049</v>
      </c>
      <c r="AF15" s="396">
        <f>'IQ - Electrification'!AF17</f>
        <v>48.896801802587049</v>
      </c>
      <c r="AG15" s="396">
        <f>'IQ - Electrification'!AG17</f>
        <v>48.896801802587049</v>
      </c>
      <c r="AH15" s="396">
        <f>'IQ - Electrification'!AH17</f>
        <v>48.896801802587049</v>
      </c>
      <c r="AI15" s="396">
        <f>'IQ - Electrification'!AI17</f>
        <v>48.896801802587049</v>
      </c>
      <c r="AJ15" s="396">
        <f>'IQ - Electrification'!AJ17</f>
        <v>48.896801802587049</v>
      </c>
      <c r="AK15" s="396">
        <f>'IQ - Electrification'!AK17</f>
        <v>48.896801802587049</v>
      </c>
      <c r="AL15" s="396">
        <f>'IQ - Electrification'!AL17</f>
        <v>48.896801802587049</v>
      </c>
      <c r="AM15" s="396">
        <f>'IQ - Electrification'!AM17</f>
        <v>48.896801802587049</v>
      </c>
      <c r="AN15" s="396">
        <f>'IQ - Electrification'!AN17</f>
        <v>48.896801802587049</v>
      </c>
      <c r="AO15" s="396">
        <f>'IQ - Electrification'!AO17</f>
        <v>0</v>
      </c>
      <c r="AP15" s="396">
        <f>'IQ - Electrification'!AP17</f>
        <v>0</v>
      </c>
      <c r="AQ15" s="396">
        <f>'IQ - Electrification'!AQ17</f>
        <v>0</v>
      </c>
      <c r="AR15" s="396">
        <f>'IQ - Electrification'!AR17</f>
        <v>0</v>
      </c>
      <c r="AS15" s="396">
        <f>'IQ - Electrification'!AS17</f>
        <v>0</v>
      </c>
      <c r="AT15" s="396">
        <f>'IQ - Electrification'!AT17</f>
        <v>0</v>
      </c>
      <c r="AU15" s="396">
        <f>'IQ - Electrification'!AU17</f>
        <v>0</v>
      </c>
      <c r="AV15" s="396">
        <f t="shared" ref="AV15" si="24">SUM(F15:AU15)</f>
        <v>5995.6725672296025</v>
      </c>
    </row>
    <row r="16" spans="1:48" x14ac:dyDescent="0.3">
      <c r="A16" s="202" t="s">
        <v>351</v>
      </c>
      <c r="B16" s="203">
        <f>'IQ - Carryover'!B15</f>
        <v>10</v>
      </c>
      <c r="C16" s="425">
        <f>'IQ - Carryover'!C12</f>
        <v>31.613754103412731</v>
      </c>
      <c r="D16" s="207">
        <f>'IQ - Carryover'!D12</f>
        <v>1</v>
      </c>
      <c r="E16" s="65"/>
      <c r="F16" s="65"/>
      <c r="G16" s="65"/>
      <c r="H16" s="65"/>
      <c r="I16" s="65"/>
      <c r="J16" s="65"/>
      <c r="K16" s="396">
        <f>'IQ - Carryover'!K12</f>
        <v>31.613754103412731</v>
      </c>
      <c r="L16" s="396">
        <f>'IQ - Carryover'!L12</f>
        <v>31.613754103412731</v>
      </c>
      <c r="M16" s="396">
        <f>'IQ - Carryover'!M12</f>
        <v>31.613754103412731</v>
      </c>
      <c r="N16" s="396">
        <f>'IQ - Carryover'!N12</f>
        <v>31.613754103412731</v>
      </c>
      <c r="O16" s="396">
        <f>'IQ - Carryover'!O12</f>
        <v>31.613754103412731</v>
      </c>
      <c r="P16" s="396">
        <f>'IQ - Carryover'!P12</f>
        <v>31.613754103412731</v>
      </c>
      <c r="Q16" s="396">
        <f>'IQ - Carryover'!Q12</f>
        <v>31.613754103412731</v>
      </c>
      <c r="R16" s="396">
        <f>'IQ - Carryover'!R12</f>
        <v>23.80176597941449</v>
      </c>
      <c r="S16" s="396">
        <f>'IQ - Carryover'!S12</f>
        <v>23.80176597941449</v>
      </c>
      <c r="T16" s="396">
        <f>'IQ - Carryover'!T12</f>
        <v>23.80176597941449</v>
      </c>
      <c r="U16" s="396">
        <f>'IQ - Carryover'!U12</f>
        <v>0</v>
      </c>
      <c r="V16" s="396">
        <f>'IQ - Carryover'!V12</f>
        <v>0</v>
      </c>
      <c r="W16" s="396">
        <f>'IQ - Carryover'!W12</f>
        <v>0</v>
      </c>
      <c r="X16" s="396">
        <f>'IQ - Carryover'!X12</f>
        <v>0</v>
      </c>
      <c r="Y16" s="396">
        <f>'IQ - Carryover'!Y12</f>
        <v>0</v>
      </c>
      <c r="Z16" s="396">
        <f>'IQ - Carryover'!Z12</f>
        <v>0</v>
      </c>
      <c r="AA16" s="396">
        <f>'IQ - Carryover'!AA12</f>
        <v>0</v>
      </c>
      <c r="AB16" s="396">
        <f>'IQ - Carryover'!AB12</f>
        <v>0</v>
      </c>
      <c r="AC16" s="396">
        <f>'IQ - Carryover'!AC12</f>
        <v>0</v>
      </c>
      <c r="AD16" s="396">
        <f>'IQ - Carryover'!AD12</f>
        <v>0</v>
      </c>
      <c r="AE16" s="396">
        <f>'IQ - Carryover'!AE12</f>
        <v>0</v>
      </c>
      <c r="AF16" s="396">
        <f>'IQ - Carryover'!AF12</f>
        <v>0</v>
      </c>
      <c r="AG16" s="396">
        <f>'IQ - Carryover'!AG12</f>
        <v>0</v>
      </c>
      <c r="AH16" s="396">
        <f>'IQ - Carryover'!AH12</f>
        <v>0</v>
      </c>
      <c r="AI16" s="396">
        <f>'IQ - Carryover'!AI12</f>
        <v>0</v>
      </c>
      <c r="AJ16" s="396">
        <f>'IQ - Carryover'!AJ12</f>
        <v>0</v>
      </c>
      <c r="AK16" s="396">
        <f>'IQ - Carryover'!AK12</f>
        <v>0</v>
      </c>
      <c r="AL16" s="396">
        <f>'IQ - Carryover'!AL12</f>
        <v>0</v>
      </c>
      <c r="AM16" s="396">
        <f>'IQ - Carryover'!AM12</f>
        <v>0</v>
      </c>
      <c r="AN16" s="396">
        <f>'IQ - Carryover'!AN12</f>
        <v>0</v>
      </c>
      <c r="AO16" s="396">
        <f>'IQ - Carryover'!AO12</f>
        <v>0</v>
      </c>
      <c r="AP16" s="396">
        <f>'IQ - Carryover'!AP12</f>
        <v>0</v>
      </c>
      <c r="AQ16" s="396">
        <f>'IQ - Carryover'!AQ12</f>
        <v>0</v>
      </c>
      <c r="AR16" s="396">
        <f>'IQ - Carryover'!AR12</f>
        <v>0</v>
      </c>
      <c r="AS16" s="396">
        <f>'IQ - Carryover'!AS12</f>
        <v>0</v>
      </c>
      <c r="AT16" s="396">
        <f>'IQ - Carryover'!AT12</f>
        <v>0</v>
      </c>
      <c r="AU16" s="396">
        <f>'IQ - Carryover'!AU12</f>
        <v>0</v>
      </c>
      <c r="AV16" s="396">
        <f t="shared" si="22"/>
        <v>292.7015766621326</v>
      </c>
    </row>
    <row r="17" spans="1:48" x14ac:dyDescent="0.3">
      <c r="A17" s="202" t="s">
        <v>352</v>
      </c>
      <c r="B17" s="203">
        <f>'MF - Income Qualified'!B27</f>
        <v>12.903686633157115</v>
      </c>
      <c r="C17" s="425">
        <f>'MF - Income Qualified'!C24</f>
        <v>11136.230161254591</v>
      </c>
      <c r="D17" s="207">
        <f>'MF - Income Qualified'!D24</f>
        <v>1</v>
      </c>
      <c r="E17" s="65"/>
      <c r="F17" s="65"/>
      <c r="G17" s="65"/>
      <c r="H17" s="65"/>
      <c r="I17" s="65"/>
      <c r="J17" s="65"/>
      <c r="K17" s="396">
        <f>'MF - Income Qualified'!K24</f>
        <v>11136.230161254591</v>
      </c>
      <c r="L17" s="396">
        <f>'MF - Income Qualified'!L24</f>
        <v>11136.230161254591</v>
      </c>
      <c r="M17" s="396">
        <f>'MF - Income Qualified'!M24</f>
        <v>11136.230161254591</v>
      </c>
      <c r="N17" s="396">
        <f>'MF - Income Qualified'!N24</f>
        <v>11136.230161254591</v>
      </c>
      <c r="O17" s="396">
        <f>'MF - Income Qualified'!O24</f>
        <v>11136.230161254591</v>
      </c>
      <c r="P17" s="396">
        <f>'MF - Income Qualified'!P24</f>
        <v>11136.230161254591</v>
      </c>
      <c r="Q17" s="396">
        <f>'MF - Income Qualified'!Q24</f>
        <v>10892.343283996219</v>
      </c>
      <c r="R17" s="396">
        <f>'MF - Income Qualified'!R24</f>
        <v>10694.130083996219</v>
      </c>
      <c r="S17" s="396">
        <f>'MF - Income Qualified'!S24</f>
        <v>9677.8037702340862</v>
      </c>
      <c r="T17" s="396">
        <f>'MF - Income Qualified'!T24</f>
        <v>8482.7533070340833</v>
      </c>
      <c r="U17" s="396">
        <f>'MF - Income Qualified'!U24</f>
        <v>6702.982770818855</v>
      </c>
      <c r="V17" s="396">
        <f>'MF - Income Qualified'!V24</f>
        <v>5440.2405857140602</v>
      </c>
      <c r="W17" s="396">
        <f>'MF - Income Qualified'!W24</f>
        <v>5440.2405857140602</v>
      </c>
      <c r="X17" s="396">
        <f>'MF - Income Qualified'!X24</f>
        <v>5440.2405857140602</v>
      </c>
      <c r="Y17" s="396">
        <f>'MF - Income Qualified'!Y24</f>
        <v>5440.2405857140602</v>
      </c>
      <c r="Z17" s="396">
        <f>'MF - Income Qualified'!Z24</f>
        <v>5144.1099857140616</v>
      </c>
      <c r="AA17" s="396">
        <f>'MF - Income Qualified'!AA24</f>
        <v>228.75369540182768</v>
      </c>
      <c r="AB17" s="396">
        <f>'MF - Income Qualified'!AB24</f>
        <v>228.75369540182768</v>
      </c>
      <c r="AC17" s="396">
        <f>'MF - Income Qualified'!AC24</f>
        <v>228.75369540182768</v>
      </c>
      <c r="AD17" s="396">
        <f>'MF - Income Qualified'!AD24</f>
        <v>228.75369540182768</v>
      </c>
      <c r="AE17" s="396">
        <f>'MF - Income Qualified'!AE24</f>
        <v>15.590504573419238</v>
      </c>
      <c r="AF17" s="396">
        <f>'MF - Income Qualified'!AF24</f>
        <v>15.590504573419238</v>
      </c>
      <c r="AG17" s="396">
        <f>'MF - Income Qualified'!AG24</f>
        <v>15.590504573419238</v>
      </c>
      <c r="AH17" s="396">
        <f>'MF - Income Qualified'!AH24</f>
        <v>15.590504573419238</v>
      </c>
      <c r="AI17" s="396">
        <f>'MF - Income Qualified'!AI24</f>
        <v>15.590504573419238</v>
      </c>
      <c r="AJ17" s="396">
        <f>'MF - Income Qualified'!AJ24</f>
        <v>15.590504573419238</v>
      </c>
      <c r="AK17" s="396">
        <f>'MF - Income Qualified'!AK24</f>
        <v>15.590504573419238</v>
      </c>
      <c r="AL17" s="396">
        <f>'MF - Income Qualified'!AL24</f>
        <v>15.590504573419238</v>
      </c>
      <c r="AM17" s="396">
        <f>'MF - Income Qualified'!AM24</f>
        <v>15.590504573419238</v>
      </c>
      <c r="AN17" s="396">
        <f>'MF - Income Qualified'!AN24</f>
        <v>15.590504573419238</v>
      </c>
      <c r="AO17" s="396">
        <f>'MF - Income Qualified'!AO24</f>
        <v>0</v>
      </c>
      <c r="AP17" s="396">
        <f>'MF - Income Qualified'!AP24</f>
        <v>0</v>
      </c>
      <c r="AQ17" s="396">
        <f>'MF - Income Qualified'!AQ24</f>
        <v>0</v>
      </c>
      <c r="AR17" s="396">
        <f>'MF - Income Qualified'!AR24</f>
        <v>0</v>
      </c>
      <c r="AS17" s="396">
        <f>'MF - Income Qualified'!AS24</f>
        <v>0</v>
      </c>
      <c r="AT17" s="396">
        <f>'MF - Income Qualified'!AT24</f>
        <v>0</v>
      </c>
      <c r="AU17" s="396">
        <f>'MF - Income Qualified'!AU24</f>
        <v>0</v>
      </c>
      <c r="AV17" s="396">
        <f t="shared" si="22"/>
        <v>141243.38633951885</v>
      </c>
    </row>
    <row r="18" spans="1:48" x14ac:dyDescent="0.3">
      <c r="A18" s="202" t="s">
        <v>353</v>
      </c>
      <c r="B18" s="203">
        <f>'MF - Market Rate'!B18</f>
        <v>12.104059384116921</v>
      </c>
      <c r="C18" s="425">
        <f>'MF - Market Rate'!C15</f>
        <v>2158.7298034600972</v>
      </c>
      <c r="D18" s="207">
        <f>'MF - Market Rate'!D15</f>
        <v>0.95034907070988039</v>
      </c>
      <c r="E18" s="65"/>
      <c r="F18" s="65"/>
      <c r="G18" s="65"/>
      <c r="H18" s="65"/>
      <c r="I18" s="65"/>
      <c r="J18" s="65"/>
      <c r="K18" s="396">
        <f>'MF - Market Rate'!K15</f>
        <v>2051.5468626320262</v>
      </c>
      <c r="L18" s="396">
        <f>'MF - Market Rate'!L15</f>
        <v>2051.5468626320262</v>
      </c>
      <c r="M18" s="396">
        <f>'MF - Market Rate'!M15</f>
        <v>2051.5468626320262</v>
      </c>
      <c r="N18" s="396">
        <f>'MF - Market Rate'!N15</f>
        <v>2051.5468626320262</v>
      </c>
      <c r="O18" s="396">
        <f>'MF - Market Rate'!O15</f>
        <v>2051.5468626320262</v>
      </c>
      <c r="P18" s="396">
        <f>'MF - Market Rate'!P15</f>
        <v>2051.5468626320262</v>
      </c>
      <c r="Q18" s="396">
        <f>'MF - Market Rate'!Q15</f>
        <v>2025.1586190672413</v>
      </c>
      <c r="R18" s="396">
        <f>'MF - Market Rate'!R15</f>
        <v>1937.5468190672411</v>
      </c>
      <c r="S18" s="396">
        <f>'MF - Market Rate'!S15</f>
        <v>1937.5468190672411</v>
      </c>
      <c r="T18" s="396">
        <f>'MF - Market Rate'!T15</f>
        <v>1937.5468190672411</v>
      </c>
      <c r="U18" s="396">
        <f>'MF - Market Rate'!U15</f>
        <v>1459.0757293168313</v>
      </c>
      <c r="V18" s="396">
        <f>'MF - Market Rate'!V15</f>
        <v>510.87192696828555</v>
      </c>
      <c r="W18" s="396">
        <f>'MF - Market Rate'!W15</f>
        <v>510.87192696828555</v>
      </c>
      <c r="X18" s="396">
        <f>'MF - Market Rate'!X15</f>
        <v>510.87192696828555</v>
      </c>
      <c r="Y18" s="396">
        <f>'MF - Market Rate'!Y15</f>
        <v>510.87192696828555</v>
      </c>
      <c r="Z18" s="396">
        <f>'MF - Market Rate'!Z15</f>
        <v>437.04818136828555</v>
      </c>
      <c r="AA18" s="396">
        <f>'MF - Market Rate'!AA15</f>
        <v>22.214763339248957</v>
      </c>
      <c r="AB18" s="396">
        <f>'MF - Market Rate'!AB15</f>
        <v>22.214763339248957</v>
      </c>
      <c r="AC18" s="396">
        <f>'MF - Market Rate'!AC15</f>
        <v>22.214763339248957</v>
      </c>
      <c r="AD18" s="396">
        <f>'MF - Market Rate'!AD15</f>
        <v>22.214763339248957</v>
      </c>
      <c r="AE18" s="396">
        <f>'MF - Market Rate'!AE15</f>
        <v>0</v>
      </c>
      <c r="AF18" s="396">
        <f>'MF - Market Rate'!AF15</f>
        <v>0</v>
      </c>
      <c r="AG18" s="396">
        <f>'MF - Market Rate'!AG15</f>
        <v>0</v>
      </c>
      <c r="AH18" s="396">
        <f>'MF - Market Rate'!AH15</f>
        <v>0</v>
      </c>
      <c r="AI18" s="396">
        <f>'MF - Market Rate'!AI15</f>
        <v>0</v>
      </c>
      <c r="AJ18" s="396">
        <f>'MF - Market Rate'!AJ15</f>
        <v>0</v>
      </c>
      <c r="AK18" s="396">
        <f>'MF - Market Rate'!AK15</f>
        <v>0</v>
      </c>
      <c r="AL18" s="396">
        <f>'MF - Market Rate'!AL15</f>
        <v>0</v>
      </c>
      <c r="AM18" s="396">
        <f>'MF - Market Rate'!AM15</f>
        <v>0</v>
      </c>
      <c r="AN18" s="396">
        <f>'MF - Market Rate'!AN15</f>
        <v>0</v>
      </c>
      <c r="AO18" s="396">
        <f>'MF - Market Rate'!AO15</f>
        <v>0</v>
      </c>
      <c r="AP18" s="396">
        <f>'MF - Market Rate'!AP15</f>
        <v>0</v>
      </c>
      <c r="AQ18" s="396">
        <f>'MF - Market Rate'!AQ15</f>
        <v>0</v>
      </c>
      <c r="AR18" s="396">
        <f>'MF - Market Rate'!AR15</f>
        <v>0</v>
      </c>
      <c r="AS18" s="396">
        <f>'MF - Market Rate'!AS15</f>
        <v>0</v>
      </c>
      <c r="AT18" s="396">
        <f>'MF - Market Rate'!AT15</f>
        <v>0</v>
      </c>
      <c r="AU18" s="396">
        <f>'MF - Market Rate'!AU15</f>
        <v>0</v>
      </c>
      <c r="AV18" s="396">
        <f t="shared" si="22"/>
        <v>24175.550923976367</v>
      </c>
    </row>
    <row r="19" spans="1:48" x14ac:dyDescent="0.3">
      <c r="A19" s="202" t="s">
        <v>354</v>
      </c>
      <c r="B19" s="203">
        <f>'MF - Public Housing'!B24</f>
        <v>14.701140545552454</v>
      </c>
      <c r="C19" s="425">
        <f>'MF - Public Housing'!C21</f>
        <v>1370.5160242609679</v>
      </c>
      <c r="D19" s="207">
        <f>'MF - Public Housing'!D21</f>
        <v>1</v>
      </c>
      <c r="E19" s="65"/>
      <c r="F19" s="65"/>
      <c r="G19" s="65"/>
      <c r="H19" s="65"/>
      <c r="I19" s="65"/>
      <c r="J19" s="65"/>
      <c r="K19" s="396">
        <f>'MF - Public Housing'!K21</f>
        <v>1370.5160242609679</v>
      </c>
      <c r="L19" s="396">
        <f>'MF - Public Housing'!L21</f>
        <v>1370.5160242609679</v>
      </c>
      <c r="M19" s="396">
        <f>'MF - Public Housing'!M21</f>
        <v>1370.5160242609679</v>
      </c>
      <c r="N19" s="396">
        <f>'MF - Public Housing'!N21</f>
        <v>1370.5160242609679</v>
      </c>
      <c r="O19" s="396">
        <f>'MF - Public Housing'!O21</f>
        <v>1370.5160242609679</v>
      </c>
      <c r="P19" s="396">
        <f>'MF - Public Housing'!P21</f>
        <v>1370.5160242609679</v>
      </c>
      <c r="Q19" s="396">
        <f>'MF - Public Housing'!Q21</f>
        <v>1370.5160242609679</v>
      </c>
      <c r="R19" s="396">
        <f>'MF - Public Housing'!R21</f>
        <v>1338.091624260968</v>
      </c>
      <c r="S19" s="396">
        <f>'MF - Public Housing'!S21</f>
        <v>1239.0992843239178</v>
      </c>
      <c r="T19" s="396">
        <f>'MF - Public Housing'!T21</f>
        <v>1239.0992843239178</v>
      </c>
      <c r="U19" s="396">
        <f>'MF - Public Housing'!U21</f>
        <v>1020.5379907767337</v>
      </c>
      <c r="V19" s="396">
        <f>'MF - Public Housing'!V21</f>
        <v>880.14007714138745</v>
      </c>
      <c r="W19" s="396">
        <f>'MF - Public Housing'!W21</f>
        <v>880.14007714138745</v>
      </c>
      <c r="X19" s="396">
        <f>'MF - Public Housing'!X21</f>
        <v>880.14007714138745</v>
      </c>
      <c r="Y19" s="396">
        <f>'MF - Public Housing'!Y21</f>
        <v>880.05193737914226</v>
      </c>
      <c r="Z19" s="396">
        <f>'MF - Public Housing'!Z21</f>
        <v>843.77293737914226</v>
      </c>
      <c r="AA19" s="396">
        <f>'MF - Public Housing'!AA21</f>
        <v>135.42865225950234</v>
      </c>
      <c r="AB19" s="396">
        <f>'MF - Public Housing'!AB21</f>
        <v>135.42865225950234</v>
      </c>
      <c r="AC19" s="396">
        <f>'MF - Public Housing'!AC21</f>
        <v>135.42865225950234</v>
      </c>
      <c r="AD19" s="396">
        <f>'MF - Public Housing'!AD21</f>
        <v>135.42865225950234</v>
      </c>
      <c r="AE19" s="396">
        <f>'MF - Public Housing'!AE21</f>
        <v>76.967291118727161</v>
      </c>
      <c r="AF19" s="396">
        <f>'MF - Public Housing'!AF21</f>
        <v>76.967291118727161</v>
      </c>
      <c r="AG19" s="396">
        <f>'MF - Public Housing'!AG21</f>
        <v>76.967291118727161</v>
      </c>
      <c r="AH19" s="396">
        <f>'MF - Public Housing'!AH21</f>
        <v>76.967291118727161</v>
      </c>
      <c r="AI19" s="396">
        <f>'MF - Public Housing'!AI21</f>
        <v>76.967291118727161</v>
      </c>
      <c r="AJ19" s="396">
        <f>'MF - Public Housing'!AJ21</f>
        <v>76.967291118727161</v>
      </c>
      <c r="AK19" s="396">
        <f>'MF - Public Housing'!AK21</f>
        <v>76.967291118727161</v>
      </c>
      <c r="AL19" s="396">
        <f>'MF - Public Housing'!AL21</f>
        <v>76.967291118727161</v>
      </c>
      <c r="AM19" s="396">
        <f>'MF - Public Housing'!AM21</f>
        <v>76.967291118727161</v>
      </c>
      <c r="AN19" s="396">
        <f>'MF - Public Housing'!AN21</f>
        <v>76.967291118727161</v>
      </c>
      <c r="AO19" s="396">
        <f>'MF - Public Housing'!AO21</f>
        <v>0</v>
      </c>
      <c r="AP19" s="396">
        <f>'MF - Public Housing'!AP21</f>
        <v>0</v>
      </c>
      <c r="AQ19" s="396">
        <f>'MF - Public Housing'!AQ21</f>
        <v>0</v>
      </c>
      <c r="AR19" s="396">
        <f>'MF - Public Housing'!AR21</f>
        <v>0</v>
      </c>
      <c r="AS19" s="396">
        <f>'MF - Public Housing'!AS21</f>
        <v>0</v>
      </c>
      <c r="AT19" s="396">
        <f>'MF - Public Housing'!AT21</f>
        <v>0</v>
      </c>
      <c r="AU19" s="396">
        <f>'MF - Public Housing'!AU21</f>
        <v>0</v>
      </c>
      <c r="AV19" s="396">
        <f t="shared" si="22"/>
        <v>20106.072979920034</v>
      </c>
    </row>
    <row r="20" spans="1:48" x14ac:dyDescent="0.3">
      <c r="A20" s="202" t="s">
        <v>355</v>
      </c>
      <c r="B20" s="203">
        <f>'MRSF - Midstream HVAC'!B13</f>
        <v>16.013185526693867</v>
      </c>
      <c r="C20" s="425">
        <f>'MRSF - Midstream HVAC'!C10</f>
        <v>9752.6972204425292</v>
      </c>
      <c r="D20" s="207">
        <f>'MRSF - Midstream HVAC'!D10</f>
        <v>0.74318153388423458</v>
      </c>
      <c r="E20" s="65"/>
      <c r="F20" s="65"/>
      <c r="G20" s="65"/>
      <c r="H20" s="65"/>
      <c r="I20" s="65"/>
      <c r="J20" s="65"/>
      <c r="K20" s="396">
        <f>'MRSF - Midstream HVAC'!K10</f>
        <v>7248.0244797969899</v>
      </c>
      <c r="L20" s="396">
        <f>'MRSF - Midstream HVAC'!L10</f>
        <v>7248.0244797969899</v>
      </c>
      <c r="M20" s="396">
        <f>'MRSF - Midstream HVAC'!M10</f>
        <v>7248.0244797969899</v>
      </c>
      <c r="N20" s="396">
        <f>'MRSF - Midstream HVAC'!N10</f>
        <v>7248.0244797969899</v>
      </c>
      <c r="O20" s="396">
        <f>'MRSF - Midstream HVAC'!O10</f>
        <v>7248.0244797969899</v>
      </c>
      <c r="P20" s="396">
        <f>'MRSF - Midstream HVAC'!P10</f>
        <v>7248.0244797969899</v>
      </c>
      <c r="Q20" s="396">
        <f>'MRSF - Midstream HVAC'!Q10</f>
        <v>7248.0244797969899</v>
      </c>
      <c r="R20" s="396">
        <f>'MRSF - Midstream HVAC'!R10</f>
        <v>7248.0244797969899</v>
      </c>
      <c r="S20" s="396">
        <f>'MRSF - Midstream HVAC'!S10</f>
        <v>7248.0244797969899</v>
      </c>
      <c r="T20" s="396">
        <f>'MRSF - Midstream HVAC'!T10</f>
        <v>7248.0244797969899</v>
      </c>
      <c r="U20" s="396">
        <f>'MRSF - Midstream HVAC'!U10</f>
        <v>7248.0244797969899</v>
      </c>
      <c r="V20" s="396">
        <f>'MRSF - Midstream HVAC'!V10</f>
        <v>7038.1885675626418</v>
      </c>
      <c r="W20" s="396">
        <f>'MRSF - Midstream HVAC'!W10</f>
        <v>7038.1885675626418</v>
      </c>
      <c r="X20" s="396">
        <f>'MRSF - Midstream HVAC'!X10</f>
        <v>7038.1885675626418</v>
      </c>
      <c r="Y20" s="396">
        <f>'MRSF - Midstream HVAC'!Y10</f>
        <v>7038.1885675626418</v>
      </c>
      <c r="Z20" s="396">
        <f>'MRSF - Midstream HVAC'!Z10</f>
        <v>6619.4253879731205</v>
      </c>
      <c r="AA20" s="396">
        <f>'MRSF - Midstream HVAC'!AA10</f>
        <v>769.9428295003745</v>
      </c>
      <c r="AB20" s="396">
        <f>'MRSF - Midstream HVAC'!AB10</f>
        <v>769.9428295003745</v>
      </c>
      <c r="AC20" s="396">
        <f>'MRSF - Midstream HVAC'!AC10</f>
        <v>0</v>
      </c>
      <c r="AD20" s="396">
        <f>'MRSF - Midstream HVAC'!AD10</f>
        <v>0</v>
      </c>
      <c r="AE20" s="396">
        <f>'MRSF - Midstream HVAC'!AE10</f>
        <v>0</v>
      </c>
      <c r="AF20" s="396">
        <f>'MRSF - Midstream HVAC'!AF10</f>
        <v>0</v>
      </c>
      <c r="AG20" s="396">
        <f>'MRSF - Midstream HVAC'!AG10</f>
        <v>0</v>
      </c>
      <c r="AH20" s="396">
        <f>'MRSF - Midstream HVAC'!AH10</f>
        <v>0</v>
      </c>
      <c r="AI20" s="396">
        <f>'MRSF - Midstream HVAC'!AI10</f>
        <v>0</v>
      </c>
      <c r="AJ20" s="396">
        <f>'MRSF - Midstream HVAC'!AJ10</f>
        <v>0</v>
      </c>
      <c r="AK20" s="396">
        <f>'MRSF - Midstream HVAC'!AK10</f>
        <v>0</v>
      </c>
      <c r="AL20" s="396">
        <f>'MRSF - Midstream HVAC'!AL10</f>
        <v>0</v>
      </c>
      <c r="AM20" s="396">
        <f>'MRSF - Midstream HVAC'!AM10</f>
        <v>0</v>
      </c>
      <c r="AN20" s="396">
        <f>'MRSF - Midstream HVAC'!AN10</f>
        <v>0</v>
      </c>
      <c r="AO20" s="396">
        <f>'MRSF - Midstream HVAC'!AO10</f>
        <v>0</v>
      </c>
      <c r="AP20" s="396">
        <f>'MRSF - Midstream HVAC'!AP10</f>
        <v>0</v>
      </c>
      <c r="AQ20" s="396">
        <f>'MRSF - Midstream HVAC'!AQ10</f>
        <v>0</v>
      </c>
      <c r="AR20" s="396">
        <f>'MRSF - Midstream HVAC'!AR10</f>
        <v>0</v>
      </c>
      <c r="AS20" s="396">
        <f>'MRSF - Midstream HVAC'!AS10</f>
        <v>0</v>
      </c>
      <c r="AT20" s="396">
        <f>'MRSF - Midstream HVAC'!AT10</f>
        <v>0</v>
      </c>
      <c r="AU20" s="396">
        <f>'MRSF - Midstream HVAC'!AU10</f>
        <v>0</v>
      </c>
      <c r="AV20" s="396">
        <f t="shared" si="22"/>
        <v>116040.33459499135</v>
      </c>
    </row>
    <row r="21" spans="1:48" x14ac:dyDescent="0.3">
      <c r="A21" s="202" t="s">
        <v>628</v>
      </c>
      <c r="B21" s="203">
        <f>'MRSF - Midstream HVAC ME'!B13</f>
        <v>15.742875419991522</v>
      </c>
      <c r="C21" s="425">
        <f>'MRSF - Midstream HVAC ME'!C10</f>
        <v>1597.2088072500001</v>
      </c>
      <c r="D21" s="207" t="str">
        <f>'MRSF - Midstream HVAC ME'!D10</f>
        <v>N/A</v>
      </c>
      <c r="E21" s="65"/>
      <c r="F21" s="65"/>
      <c r="G21" s="65"/>
      <c r="H21" s="65"/>
      <c r="I21" s="65"/>
      <c r="J21" s="65"/>
      <c r="K21" s="396">
        <f>'MRSF - Midstream HVAC ME'!K10</f>
        <v>1597.2088072500001</v>
      </c>
      <c r="L21" s="396">
        <f>'MRSF - Midstream HVAC ME'!L10</f>
        <v>1597.2088072500001</v>
      </c>
      <c r="M21" s="396">
        <f>'MRSF - Midstream HVAC ME'!M10</f>
        <v>1597.2088072500001</v>
      </c>
      <c r="N21" s="396">
        <f>'MRSF - Midstream HVAC ME'!N10</f>
        <v>1597.2088072500001</v>
      </c>
      <c r="O21" s="396">
        <f>'MRSF - Midstream HVAC ME'!O10</f>
        <v>1597.2088072500001</v>
      </c>
      <c r="P21" s="396">
        <f>'MRSF - Midstream HVAC ME'!P10</f>
        <v>1597.2088072500001</v>
      </c>
      <c r="Q21" s="396">
        <f>'MRSF - Midstream HVAC ME'!Q10</f>
        <v>1597.2088072500001</v>
      </c>
      <c r="R21" s="396">
        <f>'MRSF - Midstream HVAC ME'!R10</f>
        <v>1597.2088072500001</v>
      </c>
      <c r="S21" s="396">
        <f>'MRSF - Midstream HVAC ME'!S10</f>
        <v>1597.2088072500001</v>
      </c>
      <c r="T21" s="396">
        <f>'MRSF - Midstream HVAC ME'!T10</f>
        <v>1597.2088072500001</v>
      </c>
      <c r="U21" s="396">
        <f>'MRSF - Midstream HVAC ME'!U10</f>
        <v>1597.2088072500001</v>
      </c>
      <c r="V21" s="396">
        <f>'MRSF - Midstream HVAC ME'!V10</f>
        <v>1496.75114925</v>
      </c>
      <c r="W21" s="396">
        <f>'MRSF - Midstream HVAC ME'!W10</f>
        <v>1496.75114925</v>
      </c>
      <c r="X21" s="396">
        <f>'MRSF - Midstream HVAC ME'!X10</f>
        <v>1496.75114925</v>
      </c>
      <c r="Y21" s="396">
        <f>'MRSF - Midstream HVAC ME'!Y10</f>
        <v>1496.75114925</v>
      </c>
      <c r="Z21" s="396">
        <f>'MRSF - Midstream HVAC ME'!Z10</f>
        <v>1446.7801635000001</v>
      </c>
      <c r="AA21" s="396">
        <f>'MRSF - Midstream HVAC ME'!AA10</f>
        <v>70.788816000000011</v>
      </c>
      <c r="AB21" s="396">
        <f>'MRSF - Midstream HVAC ME'!AB10</f>
        <v>70.788816000000011</v>
      </c>
      <c r="AC21" s="396">
        <f>'MRSF - Midstream HVAC ME'!AC10</f>
        <v>0</v>
      </c>
      <c r="AD21" s="396">
        <f>'MRSF - Midstream HVAC ME'!AD10</f>
        <v>0</v>
      </c>
      <c r="AE21" s="396">
        <f>'MRSF - Midstream HVAC ME'!AE10</f>
        <v>0</v>
      </c>
      <c r="AF21" s="396">
        <f>'MRSF - Midstream HVAC ME'!AF10</f>
        <v>0</v>
      </c>
      <c r="AG21" s="396">
        <f>'MRSF - Midstream HVAC ME'!AG10</f>
        <v>0</v>
      </c>
      <c r="AH21" s="396">
        <f>'MRSF - Midstream HVAC ME'!AH10</f>
        <v>0</v>
      </c>
      <c r="AI21" s="396">
        <f>'MRSF - Midstream HVAC ME'!AI10</f>
        <v>0</v>
      </c>
      <c r="AJ21" s="396">
        <f>'MRSF - Midstream HVAC ME'!AJ10</f>
        <v>0</v>
      </c>
      <c r="AK21" s="396">
        <f>'MRSF - Midstream HVAC ME'!AK10</f>
        <v>0</v>
      </c>
      <c r="AL21" s="396">
        <f>'MRSF - Midstream HVAC ME'!AL10</f>
        <v>0</v>
      </c>
      <c r="AM21" s="396">
        <f>'MRSF - Midstream HVAC ME'!AM10</f>
        <v>0</v>
      </c>
      <c r="AN21" s="396">
        <f>'MRSF - Midstream HVAC ME'!AN10</f>
        <v>0</v>
      </c>
      <c r="AO21" s="396">
        <f>'MRSF - Midstream HVAC ME'!AO10</f>
        <v>0</v>
      </c>
      <c r="AP21" s="396">
        <f>'MRSF - Midstream HVAC ME'!AP10</f>
        <v>0</v>
      </c>
      <c r="AQ21" s="396">
        <f>'MRSF - Midstream HVAC ME'!AQ10</f>
        <v>0</v>
      </c>
      <c r="AR21" s="396">
        <f>'MRSF - Midstream HVAC ME'!AR10</f>
        <v>0</v>
      </c>
      <c r="AS21" s="396">
        <f>'MRSF - Midstream HVAC ME'!AS10</f>
        <v>0</v>
      </c>
      <c r="AT21" s="396">
        <f>'MRSF - Midstream HVAC ME'!AT10</f>
        <v>0</v>
      </c>
      <c r="AU21" s="396">
        <f>'MRSF - Midstream HVAC ME'!AU10</f>
        <v>0</v>
      </c>
      <c r="AV21" s="396">
        <f t="shared" ref="AV21" si="25">SUM(F21:AU21)</f>
        <v>25144.65927225001</v>
      </c>
    </row>
    <row r="22" spans="1:48" x14ac:dyDescent="0.3">
      <c r="A22" s="202" t="s">
        <v>356</v>
      </c>
      <c r="B22" s="203">
        <f>'MRSF - Home Efficiency'!B15</f>
        <v>25.69649192613554</v>
      </c>
      <c r="C22" s="425">
        <f>'MRSF - Home Efficiency'!C12</f>
        <v>142.50138237245707</v>
      </c>
      <c r="D22" s="207">
        <f>'MRSF - Home Efficiency'!D12</f>
        <v>0.830350019217862</v>
      </c>
      <c r="E22" s="65"/>
      <c r="F22" s="65"/>
      <c r="G22" s="65"/>
      <c r="H22" s="65"/>
      <c r="I22" s="65"/>
      <c r="J22" s="65"/>
      <c r="K22" s="396">
        <f>'MRSF - Home Efficiency'!K12</f>
        <v>118.32602559154164</v>
      </c>
      <c r="L22" s="396">
        <f>'MRSF - Home Efficiency'!L12</f>
        <v>118.32602559154164</v>
      </c>
      <c r="M22" s="396">
        <f>'MRSF - Home Efficiency'!M12</f>
        <v>118.32602559154164</v>
      </c>
      <c r="N22" s="396">
        <f>'MRSF - Home Efficiency'!N12</f>
        <v>118.32602559154164</v>
      </c>
      <c r="O22" s="396">
        <f>'MRSF - Home Efficiency'!O12</f>
        <v>118.32602559154164</v>
      </c>
      <c r="P22" s="396">
        <f>'MRSF - Home Efficiency'!P12</f>
        <v>118.32602559154164</v>
      </c>
      <c r="Q22" s="396">
        <f>'MRSF - Home Efficiency'!Q12</f>
        <v>118.32602559154164</v>
      </c>
      <c r="R22" s="396">
        <f>'MRSF - Home Efficiency'!R12</f>
        <v>118.32602559154164</v>
      </c>
      <c r="S22" s="396">
        <f>'MRSF - Home Efficiency'!S12</f>
        <v>118.32602559154164</v>
      </c>
      <c r="T22" s="396">
        <f>'MRSF - Home Efficiency'!T12</f>
        <v>118.32602559154164</v>
      </c>
      <c r="U22" s="396">
        <f>'MRSF - Home Efficiency'!U12</f>
        <v>103.71327516585981</v>
      </c>
      <c r="V22" s="396">
        <f>'MRSF - Home Efficiency'!V12</f>
        <v>103.71327516585981</v>
      </c>
      <c r="W22" s="396">
        <f>'MRSF - Home Efficiency'!W12</f>
        <v>103.71327516585981</v>
      </c>
      <c r="X22" s="396">
        <f>'MRSF - Home Efficiency'!X12</f>
        <v>103.71327516585981</v>
      </c>
      <c r="Y22" s="396">
        <f>'MRSF - Home Efficiency'!Y12</f>
        <v>103.71327516585981</v>
      </c>
      <c r="Z22" s="396">
        <f>'MRSF - Home Efficiency'!Z12</f>
        <v>103.71327516585981</v>
      </c>
      <c r="AA22" s="396">
        <f>'MRSF - Home Efficiency'!AA12</f>
        <v>103.71327516585981</v>
      </c>
      <c r="AB22" s="396">
        <f>'MRSF - Home Efficiency'!AB12</f>
        <v>103.71327516585981</v>
      </c>
      <c r="AC22" s="396">
        <f>'MRSF - Home Efficiency'!AC12</f>
        <v>103.71327516585981</v>
      </c>
      <c r="AD22" s="396">
        <f>'MRSF - Home Efficiency'!AD12</f>
        <v>89.294808984385682</v>
      </c>
      <c r="AE22" s="396">
        <f>'MRSF - Home Efficiency'!AE12</f>
        <v>58.457912406047122</v>
      </c>
      <c r="AF22" s="396">
        <f>'MRSF - Home Efficiency'!AF12</f>
        <v>58.457912406047122</v>
      </c>
      <c r="AG22" s="396">
        <f>'MRSF - Home Efficiency'!AG12</f>
        <v>58.457912406047122</v>
      </c>
      <c r="AH22" s="396">
        <f>'MRSF - Home Efficiency'!AH12</f>
        <v>58.457912406047122</v>
      </c>
      <c r="AI22" s="396">
        <f>'MRSF - Home Efficiency'!AI12</f>
        <v>58.457912406047122</v>
      </c>
      <c r="AJ22" s="396">
        <f>'MRSF - Home Efficiency'!AJ12</f>
        <v>58.457912406047122</v>
      </c>
      <c r="AK22" s="396">
        <f>'MRSF - Home Efficiency'!AK12</f>
        <v>58.457912406047122</v>
      </c>
      <c r="AL22" s="396">
        <f>'MRSF - Home Efficiency'!AL12</f>
        <v>58.457912406047122</v>
      </c>
      <c r="AM22" s="396">
        <f>'MRSF - Home Efficiency'!AM12</f>
        <v>58.457912406047122</v>
      </c>
      <c r="AN22" s="396">
        <f>'MRSF - Home Efficiency'!AN12</f>
        <v>58.457912406047122</v>
      </c>
      <c r="AO22" s="396">
        <f>'MRSF - Home Efficiency'!AO12</f>
        <v>0</v>
      </c>
      <c r="AP22" s="396">
        <f>'MRSF - Home Efficiency'!AP12</f>
        <v>0</v>
      </c>
      <c r="AQ22" s="396">
        <f>'MRSF - Home Efficiency'!AQ12</f>
        <v>0</v>
      </c>
      <c r="AR22" s="396">
        <f>'MRSF - Home Efficiency'!AR12</f>
        <v>0</v>
      </c>
      <c r="AS22" s="396">
        <f>'MRSF - Home Efficiency'!AS12</f>
        <v>0</v>
      </c>
      <c r="AT22" s="396">
        <f>'MRSF - Home Efficiency'!AT12</f>
        <v>0</v>
      </c>
      <c r="AU22" s="396">
        <f>'MRSF - Home Efficiency'!AU12</f>
        <v>0</v>
      </c>
      <c r="AV22" s="396">
        <f t="shared" si="22"/>
        <v>2790.5536654530101</v>
      </c>
    </row>
    <row r="23" spans="1:48" x14ac:dyDescent="0.3">
      <c r="A23" s="202" t="s">
        <v>170</v>
      </c>
      <c r="B23" s="203">
        <f>'Kits - School Kits'!B18</f>
        <v>9.4873679509838009</v>
      </c>
      <c r="C23" s="425">
        <f>'Kits - School Kits'!C15</f>
        <v>7826.641516408662</v>
      </c>
      <c r="D23" s="207">
        <f>'Kits - School Kits'!D15</f>
        <v>1</v>
      </c>
      <c r="E23" s="65"/>
      <c r="F23" s="65"/>
      <c r="G23" s="65"/>
      <c r="H23" s="65"/>
      <c r="I23" s="65"/>
      <c r="J23" s="65"/>
      <c r="K23" s="396">
        <f>'Kits - School Kits'!K15</f>
        <v>7826.641516408662</v>
      </c>
      <c r="L23" s="396">
        <f>'Kits - School Kits'!L15</f>
        <v>7826.641516408662</v>
      </c>
      <c r="M23" s="396">
        <f>'Kits - School Kits'!M15</f>
        <v>6961.7410081427615</v>
      </c>
      <c r="N23" s="396">
        <f>'Kits - School Kits'!N15</f>
        <v>6961.7410081427615</v>
      </c>
      <c r="O23" s="396">
        <f>'Kits - School Kits'!O15</f>
        <v>6961.7410081427615</v>
      </c>
      <c r="P23" s="396">
        <f>'Kits - School Kits'!P15</f>
        <v>6961.7410081427615</v>
      </c>
      <c r="Q23" s="396">
        <f>'Kits - School Kits'!Q15</f>
        <v>6961.7410081427615</v>
      </c>
      <c r="R23" s="396">
        <f>'Kits - School Kits'!R15</f>
        <v>6456.6490931427606</v>
      </c>
      <c r="S23" s="396">
        <f>'Kits - School Kits'!S15</f>
        <v>4520.0740657827619</v>
      </c>
      <c r="T23" s="396">
        <f>'Kits - School Kits'!T15</f>
        <v>4520.0740657827619</v>
      </c>
      <c r="U23" s="396">
        <f>'Kits - School Kits'!U15</f>
        <v>962.25842758753788</v>
      </c>
      <c r="V23" s="396">
        <f>'Kits - School Kits'!V15</f>
        <v>962.25842758753788</v>
      </c>
      <c r="W23" s="396">
        <f>'Kits - School Kits'!W15</f>
        <v>962.25842758753788</v>
      </c>
      <c r="X23" s="396">
        <f>'Kits - School Kits'!X15</f>
        <v>962.25842758753788</v>
      </c>
      <c r="Y23" s="396">
        <f>'Kits - School Kits'!Y15</f>
        <v>962.25842758753788</v>
      </c>
      <c r="Z23" s="396">
        <f>'Kits - School Kits'!Z15</f>
        <v>696.83009008753788</v>
      </c>
      <c r="AA23" s="396">
        <f>'Kits - School Kits'!AA15</f>
        <v>696.83009008753788</v>
      </c>
      <c r="AB23" s="396">
        <f>'Kits - School Kits'!AB15</f>
        <v>696.83009008753788</v>
      </c>
      <c r="AC23" s="396">
        <f>'Kits - School Kits'!AC15</f>
        <v>696.83009008753788</v>
      </c>
      <c r="AD23" s="396">
        <f>'Kits - School Kits'!AD15</f>
        <v>696.83009008753788</v>
      </c>
      <c r="AE23" s="396">
        <f>'Kits - School Kits'!AE15</f>
        <v>0</v>
      </c>
      <c r="AF23" s="396">
        <f>'Kits - School Kits'!AF15</f>
        <v>0</v>
      </c>
      <c r="AG23" s="396">
        <f>'Kits - School Kits'!AG15</f>
        <v>0</v>
      </c>
      <c r="AH23" s="396">
        <f>'Kits - School Kits'!AH15</f>
        <v>0</v>
      </c>
      <c r="AI23" s="396">
        <f>'Kits - School Kits'!AI15</f>
        <v>0</v>
      </c>
      <c r="AJ23" s="396">
        <f>'Kits - School Kits'!AJ15</f>
        <v>0</v>
      </c>
      <c r="AK23" s="396">
        <f>'Kits - School Kits'!AK15</f>
        <v>0</v>
      </c>
      <c r="AL23" s="396">
        <f>'Kits - School Kits'!AL15</f>
        <v>0</v>
      </c>
      <c r="AM23" s="396">
        <f>'Kits - School Kits'!AM15</f>
        <v>0</v>
      </c>
      <c r="AN23" s="396">
        <f>'Kits - School Kits'!AN15</f>
        <v>0</v>
      </c>
      <c r="AO23" s="396">
        <f>'Kits - School Kits'!AO15</f>
        <v>0</v>
      </c>
      <c r="AP23" s="396">
        <f>'Kits - School Kits'!AP15</f>
        <v>0</v>
      </c>
      <c r="AQ23" s="396">
        <f>'Kits - School Kits'!AQ15</f>
        <v>0</v>
      </c>
      <c r="AR23" s="396">
        <f>'Kits - School Kits'!AR15</f>
        <v>0</v>
      </c>
      <c r="AS23" s="396">
        <f>'Kits - School Kits'!AS15</f>
        <v>0</v>
      </c>
      <c r="AT23" s="396">
        <f>'Kits - School Kits'!AT15</f>
        <v>0</v>
      </c>
      <c r="AU23" s="396">
        <f>'Kits - School Kits'!AU15</f>
        <v>0</v>
      </c>
      <c r="AV23" s="396">
        <f t="shared" si="22"/>
        <v>74254.227886614783</v>
      </c>
    </row>
    <row r="24" spans="1:48" x14ac:dyDescent="0.3">
      <c r="A24" s="202" t="s">
        <v>712</v>
      </c>
      <c r="B24" s="203">
        <f>'Kits - JU School'!B18</f>
        <v>9.552960563894878</v>
      </c>
      <c r="C24" s="425">
        <f>'Kits - JU School'!C15</f>
        <v>1028.4484329417294</v>
      </c>
      <c r="D24" s="207">
        <f>'Kits - JU School'!D15</f>
        <v>1</v>
      </c>
      <c r="E24" s="65"/>
      <c r="F24" s="65"/>
      <c r="G24" s="65"/>
      <c r="H24" s="65"/>
      <c r="I24" s="65"/>
      <c r="J24" s="65"/>
      <c r="K24" s="396">
        <f>'Kits - JU School'!K15</f>
        <v>1028.4484329417294</v>
      </c>
      <c r="L24" s="396">
        <f>'Kits - JU School'!L15</f>
        <v>1028.4484329417294</v>
      </c>
      <c r="M24" s="396">
        <f>'Kits - JU School'!M15</f>
        <v>929.16276857112246</v>
      </c>
      <c r="N24" s="396">
        <f>'Kits - JU School'!N15</f>
        <v>929.16276857112246</v>
      </c>
      <c r="O24" s="396">
        <f>'Kits - JU School'!O15</f>
        <v>929.16276857112246</v>
      </c>
      <c r="P24" s="396">
        <f>'Kits - JU School'!P15</f>
        <v>929.16276857112246</v>
      </c>
      <c r="Q24" s="396">
        <f>'Kits - JU School'!Q15</f>
        <v>929.16276857112246</v>
      </c>
      <c r="R24" s="396">
        <f>'Kits - JU School'!R15</f>
        <v>847.05451607112241</v>
      </c>
      <c r="S24" s="396">
        <f>'Kits - JU School'!S15</f>
        <v>541.2795117511223</v>
      </c>
      <c r="T24" s="396">
        <f>'Kits - JU School'!T15</f>
        <v>541.2795117511223</v>
      </c>
      <c r="U24" s="396">
        <f>'Kits - JU School'!U15</f>
        <v>133.67855735793901</v>
      </c>
      <c r="V24" s="396">
        <f>'Kits - JU School'!V15</f>
        <v>133.67855735793901</v>
      </c>
      <c r="W24" s="396">
        <f>'Kits - JU School'!W15</f>
        <v>133.67855735793901</v>
      </c>
      <c r="X24" s="396">
        <f>'Kits - JU School'!X15</f>
        <v>133.67855735793901</v>
      </c>
      <c r="Y24" s="396">
        <f>'Kits - JU School'!Y15</f>
        <v>133.67855735793901</v>
      </c>
      <c r="Z24" s="396">
        <f>'Kits - JU School'!Z15</f>
        <v>104.80205735793901</v>
      </c>
      <c r="AA24" s="396">
        <f>'Kits - JU School'!AA15</f>
        <v>104.80205735793901</v>
      </c>
      <c r="AB24" s="396">
        <f>'Kits - JU School'!AB15</f>
        <v>104.80205735793901</v>
      </c>
      <c r="AC24" s="396">
        <f>'Kits - JU School'!AC15</f>
        <v>104.80205735793901</v>
      </c>
      <c r="AD24" s="396">
        <f>'Kits - JU School'!AD15</f>
        <v>104.80205735793901</v>
      </c>
      <c r="AE24" s="396">
        <f>'Kits - JU School'!AE15</f>
        <v>0</v>
      </c>
      <c r="AF24" s="396">
        <f>'Kits - JU School'!AF15</f>
        <v>0</v>
      </c>
      <c r="AG24" s="396">
        <f>'Kits - JU School'!AG15</f>
        <v>0</v>
      </c>
      <c r="AH24" s="396">
        <f>'Kits - JU School'!AH15</f>
        <v>0</v>
      </c>
      <c r="AI24" s="396">
        <f>'Kits - JU School'!AI15</f>
        <v>0</v>
      </c>
      <c r="AJ24" s="396">
        <f>'Kits - JU School'!AJ15</f>
        <v>0</v>
      </c>
      <c r="AK24" s="396">
        <f>'Kits - JU School'!AK15</f>
        <v>0</v>
      </c>
      <c r="AL24" s="396">
        <f>'Kits - JU School'!AL15</f>
        <v>0</v>
      </c>
      <c r="AM24" s="396">
        <f>'Kits - JU School'!AM15</f>
        <v>0</v>
      </c>
      <c r="AN24" s="396">
        <f>'Kits - JU School'!AN15</f>
        <v>0</v>
      </c>
      <c r="AO24" s="396">
        <f>'Kits - JU School'!AO15</f>
        <v>0</v>
      </c>
      <c r="AP24" s="396">
        <f>'Kits - JU School'!AP15</f>
        <v>0</v>
      </c>
      <c r="AQ24" s="396">
        <f>'Kits - JU School'!AQ15</f>
        <v>0</v>
      </c>
      <c r="AR24" s="396">
        <f>'Kits - JU School'!AR15</f>
        <v>0</v>
      </c>
      <c r="AS24" s="396">
        <f>'Kits - JU School'!AS15</f>
        <v>0</v>
      </c>
      <c r="AT24" s="396">
        <f>'Kits - JU School'!AT15</f>
        <v>0</v>
      </c>
      <c r="AU24" s="396">
        <f>'Kits - JU School'!AU15</f>
        <v>0</v>
      </c>
      <c r="AV24" s="396">
        <f>SUM(F24:AU24)</f>
        <v>9824.7273218918272</v>
      </c>
    </row>
    <row r="25" spans="1:48" x14ac:dyDescent="0.3">
      <c r="A25" s="202" t="s">
        <v>231</v>
      </c>
      <c r="B25" s="203">
        <f>'Kits - High School Innovation'!B15</f>
        <v>10.881373072317265</v>
      </c>
      <c r="C25" s="425">
        <f>'Kits - High School Innovation'!C12</f>
        <v>1151.946448693978</v>
      </c>
      <c r="D25" s="207">
        <f>'Kits - High School Innovation'!D12</f>
        <v>1</v>
      </c>
      <c r="E25" s="65"/>
      <c r="F25" s="65"/>
      <c r="G25" s="65"/>
      <c r="H25" s="65"/>
      <c r="I25" s="65"/>
      <c r="J25" s="65"/>
      <c r="K25" s="396">
        <f>'Kits - High School Innovation'!K12</f>
        <v>1151.946448693978</v>
      </c>
      <c r="L25" s="396">
        <f>'Kits - High School Innovation'!L12</f>
        <v>1151.946448693978</v>
      </c>
      <c r="M25" s="396">
        <f>'Kits - High School Innovation'!M12</f>
        <v>1151.946448693978</v>
      </c>
      <c r="N25" s="396">
        <f>'Kits - High School Innovation'!N12</f>
        <v>1151.946448693978</v>
      </c>
      <c r="O25" s="396">
        <f>'Kits - High School Innovation'!O12</f>
        <v>1151.946448693978</v>
      </c>
      <c r="P25" s="396">
        <f>'Kits - High School Innovation'!P12</f>
        <v>1151.946448693978</v>
      </c>
      <c r="Q25" s="396">
        <f>'Kits - High School Innovation'!Q12</f>
        <v>1151.946448693978</v>
      </c>
      <c r="R25" s="396">
        <f>'Kits - High School Innovation'!R12</f>
        <v>1151.946448693978</v>
      </c>
      <c r="S25" s="396">
        <f>'Kits - High School Innovation'!S12</f>
        <v>686.92849339995996</v>
      </c>
      <c r="T25" s="396">
        <f>'Kits - High School Innovation'!T12</f>
        <v>686.92849339995996</v>
      </c>
      <c r="U25" s="396">
        <f>'Kits - High School Innovation'!U12</f>
        <v>231.27804088434112</v>
      </c>
      <c r="V25" s="396">
        <f>'Kits - High School Innovation'!V12</f>
        <v>231.27804088434112</v>
      </c>
      <c r="W25" s="396">
        <f>'Kits - High School Innovation'!W12</f>
        <v>231.27804088434112</v>
      </c>
      <c r="X25" s="396">
        <f>'Kits - High School Innovation'!X12</f>
        <v>231.27804088434112</v>
      </c>
      <c r="Y25" s="396">
        <f>'Kits - High School Innovation'!Y12</f>
        <v>231.27804088434112</v>
      </c>
      <c r="Z25" s="396">
        <f>'Kits - High School Innovation'!Z12</f>
        <v>157.78805735934111</v>
      </c>
      <c r="AA25" s="396">
        <f>'Kits - High School Innovation'!AA12</f>
        <v>157.78805735934111</v>
      </c>
      <c r="AB25" s="396">
        <f>'Kits - High School Innovation'!AB12</f>
        <v>157.78805735934111</v>
      </c>
      <c r="AC25" s="396">
        <f>'Kits - High School Innovation'!AC12</f>
        <v>157.78805735934111</v>
      </c>
      <c r="AD25" s="396">
        <f>'Kits - High School Innovation'!AD12</f>
        <v>157.78805735934111</v>
      </c>
      <c r="AE25" s="396">
        <f>'Kits - High School Innovation'!AE12</f>
        <v>0</v>
      </c>
      <c r="AF25" s="396">
        <f>'Kits - High School Innovation'!AF12</f>
        <v>0</v>
      </c>
      <c r="AG25" s="396">
        <f>'Kits - High School Innovation'!AG12</f>
        <v>0</v>
      </c>
      <c r="AH25" s="396">
        <f>'Kits - High School Innovation'!AH12</f>
        <v>0</v>
      </c>
      <c r="AI25" s="396">
        <f>'Kits - High School Innovation'!AI12</f>
        <v>0</v>
      </c>
      <c r="AJ25" s="396">
        <f>'Kits - High School Innovation'!AJ12</f>
        <v>0</v>
      </c>
      <c r="AK25" s="396">
        <f>'Kits - High School Innovation'!AK12</f>
        <v>0</v>
      </c>
      <c r="AL25" s="396">
        <f>'Kits - High School Innovation'!AL12</f>
        <v>0</v>
      </c>
      <c r="AM25" s="396">
        <f>'Kits - High School Innovation'!AM12</f>
        <v>0</v>
      </c>
      <c r="AN25" s="396">
        <f>'Kits - High School Innovation'!AN12</f>
        <v>0</v>
      </c>
      <c r="AO25" s="396">
        <f>'Kits - High School Innovation'!AO12</f>
        <v>0</v>
      </c>
      <c r="AP25" s="396">
        <f>'Kits - High School Innovation'!AP12</f>
        <v>0</v>
      </c>
      <c r="AQ25" s="396">
        <f>'Kits - High School Innovation'!AQ12</f>
        <v>0</v>
      </c>
      <c r="AR25" s="396">
        <f>'Kits - High School Innovation'!AR12</f>
        <v>0</v>
      </c>
      <c r="AS25" s="396">
        <f>'Kits - High School Innovation'!AS12</f>
        <v>0</v>
      </c>
      <c r="AT25" s="396">
        <f>'Kits - High School Innovation'!AT12</f>
        <v>0</v>
      </c>
      <c r="AU25" s="396">
        <f>'Kits - High School Innovation'!AU12</f>
        <v>0</v>
      </c>
      <c r="AV25" s="396">
        <f t="shared" si="22"/>
        <v>12534.759067570156</v>
      </c>
    </row>
    <row r="26" spans="1:48" x14ac:dyDescent="0.3">
      <c r="A26" s="202" t="s">
        <v>358</v>
      </c>
      <c r="B26" s="203">
        <f>'Kits - Community Kits'!B15</f>
        <v>9.0539156909542697</v>
      </c>
      <c r="C26" s="425">
        <f>'Kits - Community Kits'!C12</f>
        <v>1664.7780167873639</v>
      </c>
      <c r="D26" s="207">
        <f>'Kits - Community Kits'!D12</f>
        <v>1</v>
      </c>
      <c r="E26" s="65"/>
      <c r="F26" s="65"/>
      <c r="G26" s="65"/>
      <c r="H26" s="65"/>
      <c r="I26" s="65"/>
      <c r="J26" s="65"/>
      <c r="K26" s="396">
        <f>'Kits - Community Kits'!K12</f>
        <v>1664.7780167873639</v>
      </c>
      <c r="L26" s="396">
        <f>'Kits - Community Kits'!L12</f>
        <v>1664.7780167873639</v>
      </c>
      <c r="M26" s="396">
        <f>'Kits - Community Kits'!M12</f>
        <v>1664.7780167873639</v>
      </c>
      <c r="N26" s="396">
        <f>'Kits - Community Kits'!N12</f>
        <v>1664.7780167873639</v>
      </c>
      <c r="O26" s="396">
        <f>'Kits - Community Kits'!O12</f>
        <v>1664.7780167873639</v>
      </c>
      <c r="P26" s="396">
        <f>'Kits - Community Kits'!P12</f>
        <v>1664.7780167873639</v>
      </c>
      <c r="Q26" s="396">
        <f>'Kits - Community Kits'!Q12</f>
        <v>1664.7780167873639</v>
      </c>
      <c r="R26" s="396">
        <f>'Kits - Community Kits'!R12</f>
        <v>1407.3017067873634</v>
      </c>
      <c r="S26" s="396">
        <f>'Kits - Community Kits'!S12</f>
        <v>487.45449133496334</v>
      </c>
      <c r="T26" s="396">
        <f>'Kits - Community Kits'!T12</f>
        <v>487.45449133496334</v>
      </c>
      <c r="U26" s="396">
        <f>'Kits - Community Kits'!U12</f>
        <v>149.39840411780114</v>
      </c>
      <c r="V26" s="396">
        <f>'Kits - Community Kits'!V12</f>
        <v>149.39840411780114</v>
      </c>
      <c r="W26" s="396">
        <f>'Kits - Community Kits'!W12</f>
        <v>149.39840411780114</v>
      </c>
      <c r="X26" s="396">
        <f>'Kits - Community Kits'!X12</f>
        <v>149.39840411780114</v>
      </c>
      <c r="Y26" s="396">
        <f>'Kits - Community Kits'!Y12</f>
        <v>149.39840411780114</v>
      </c>
      <c r="Z26" s="396">
        <f>'Kits - Community Kits'!Z12</f>
        <v>58.022196117801123</v>
      </c>
      <c r="AA26" s="396">
        <f>'Kits - Community Kits'!AA12</f>
        <v>58.022196117801123</v>
      </c>
      <c r="AB26" s="396">
        <f>'Kits - Community Kits'!AB12</f>
        <v>58.022196117801123</v>
      </c>
      <c r="AC26" s="396">
        <f>'Kits - Community Kits'!AC12</f>
        <v>58.022196117801123</v>
      </c>
      <c r="AD26" s="396">
        <f>'Kits - Community Kits'!AD12</f>
        <v>58.022196117801123</v>
      </c>
      <c r="AE26" s="396">
        <f>'Kits - Community Kits'!AE12</f>
        <v>0</v>
      </c>
      <c r="AF26" s="396">
        <f>'Kits - Community Kits'!AF12</f>
        <v>0</v>
      </c>
      <c r="AG26" s="396">
        <f>'Kits - Community Kits'!AG12</f>
        <v>0</v>
      </c>
      <c r="AH26" s="396">
        <f>'Kits - Community Kits'!AH12</f>
        <v>0</v>
      </c>
      <c r="AI26" s="396">
        <f>'Kits - Community Kits'!AI12</f>
        <v>0</v>
      </c>
      <c r="AJ26" s="396">
        <f>'Kits - Community Kits'!AJ12</f>
        <v>0</v>
      </c>
      <c r="AK26" s="396">
        <f>'Kits - Community Kits'!AK12</f>
        <v>0</v>
      </c>
      <c r="AL26" s="396">
        <f>'Kits - Community Kits'!AL12</f>
        <v>0</v>
      </c>
      <c r="AM26" s="396">
        <f>'Kits - Community Kits'!AM12</f>
        <v>0</v>
      </c>
      <c r="AN26" s="396">
        <f>'Kits - Community Kits'!AN12</f>
        <v>0</v>
      </c>
      <c r="AO26" s="396">
        <f>'Kits - Community Kits'!AO12</f>
        <v>0</v>
      </c>
      <c r="AP26" s="396">
        <f>'Kits - Community Kits'!AP12</f>
        <v>0</v>
      </c>
      <c r="AQ26" s="396">
        <f>'Kits - Community Kits'!AQ12</f>
        <v>0</v>
      </c>
      <c r="AR26" s="396">
        <f>'Kits - Community Kits'!AR12</f>
        <v>0</v>
      </c>
      <c r="AS26" s="396">
        <f>'Kits - Community Kits'!AS12</f>
        <v>0</v>
      </c>
      <c r="AT26" s="396">
        <f>'Kits - Community Kits'!AT12</f>
        <v>0</v>
      </c>
      <c r="AU26" s="396">
        <f>'Kits - Community Kits'!AU12</f>
        <v>0</v>
      </c>
      <c r="AV26" s="396">
        <f t="shared" si="22"/>
        <v>15072.759808146851</v>
      </c>
    </row>
    <row r="27" spans="1:48" x14ac:dyDescent="0.3">
      <c r="A27" s="202" t="s">
        <v>357</v>
      </c>
      <c r="B27" s="203">
        <f>'Kits - Mobile Homes'!B14</f>
        <v>8.1809282774630372</v>
      </c>
      <c r="C27" s="425">
        <f>'Kits - Mobile Homes'!C11</f>
        <v>216.2505492219845</v>
      </c>
      <c r="D27" s="207">
        <f>'Kits - Mobile Homes'!D11</f>
        <v>1</v>
      </c>
      <c r="E27" s="65"/>
      <c r="F27" s="65"/>
      <c r="G27" s="65"/>
      <c r="H27" s="65"/>
      <c r="I27" s="65"/>
      <c r="J27" s="65"/>
      <c r="K27" s="396">
        <f>'Kits - Mobile Homes'!K11</f>
        <v>216.2505492219845</v>
      </c>
      <c r="L27" s="396">
        <f>'Kits - Mobile Homes'!L11</f>
        <v>216.2505492219845</v>
      </c>
      <c r="M27" s="396">
        <f>'Kits - Mobile Homes'!M11</f>
        <v>216.2505492219845</v>
      </c>
      <c r="N27" s="396">
        <f>'Kits - Mobile Homes'!N11</f>
        <v>216.2505492219845</v>
      </c>
      <c r="O27" s="396">
        <f>'Kits - Mobile Homes'!O11</f>
        <v>216.2505492219845</v>
      </c>
      <c r="P27" s="396">
        <f>'Kits - Mobile Homes'!P11</f>
        <v>216.2505492219845</v>
      </c>
      <c r="Q27" s="396">
        <f>'Kits - Mobile Homes'!Q11</f>
        <v>216.2505492219845</v>
      </c>
      <c r="R27" s="396">
        <f>'Kits - Mobile Homes'!R11</f>
        <v>186.16321922198449</v>
      </c>
      <c r="S27" s="396">
        <f>'Kits - Mobile Homes'!S11</f>
        <v>34.606584685584508</v>
      </c>
      <c r="T27" s="396">
        <f>'Kits - Mobile Homes'!T11</f>
        <v>34.606584685584508</v>
      </c>
      <c r="U27" s="396">
        <f>'Kits - Mobile Homes'!U11</f>
        <v>0</v>
      </c>
      <c r="V27" s="396">
        <f>'Kits - Mobile Homes'!V11</f>
        <v>0</v>
      </c>
      <c r="W27" s="396">
        <f>'Kits - Mobile Homes'!W11</f>
        <v>0</v>
      </c>
      <c r="X27" s="396">
        <f>'Kits - Mobile Homes'!X11</f>
        <v>0</v>
      </c>
      <c r="Y27" s="396">
        <f>'Kits - Mobile Homes'!Y11</f>
        <v>0</v>
      </c>
      <c r="Z27" s="396">
        <f>'Kits - Mobile Homes'!Z11</f>
        <v>0</v>
      </c>
      <c r="AA27" s="396">
        <f>'Kits - Mobile Homes'!AA11</f>
        <v>0</v>
      </c>
      <c r="AB27" s="396">
        <f>'Kits - Mobile Homes'!AB11</f>
        <v>0</v>
      </c>
      <c r="AC27" s="396">
        <f>'Kits - Mobile Homes'!AC11</f>
        <v>0</v>
      </c>
      <c r="AD27" s="396">
        <f>'Kits - Mobile Homes'!AD11</f>
        <v>0</v>
      </c>
      <c r="AE27" s="396">
        <f>'Kits - Mobile Homes'!AE11</f>
        <v>0</v>
      </c>
      <c r="AF27" s="396">
        <f>'Kits - Mobile Homes'!AF11</f>
        <v>0</v>
      </c>
      <c r="AG27" s="396">
        <f>'Kits - Mobile Homes'!AG11</f>
        <v>0</v>
      </c>
      <c r="AH27" s="396">
        <f>'Kits - Mobile Homes'!AH11</f>
        <v>0</v>
      </c>
      <c r="AI27" s="396">
        <f>'Kits - Mobile Homes'!AI11</f>
        <v>0</v>
      </c>
      <c r="AJ27" s="396">
        <f>'Kits - Mobile Homes'!AJ11</f>
        <v>0</v>
      </c>
      <c r="AK27" s="396">
        <f>'Kits - Mobile Homes'!AK11</f>
        <v>0</v>
      </c>
      <c r="AL27" s="396">
        <f>'Kits - Mobile Homes'!AL11</f>
        <v>0</v>
      </c>
      <c r="AM27" s="396">
        <f>'Kits - Mobile Homes'!AM11</f>
        <v>0</v>
      </c>
      <c r="AN27" s="396">
        <f>'Kits - Mobile Homes'!AN11</f>
        <v>0</v>
      </c>
      <c r="AO27" s="396">
        <f>'Kits - Mobile Homes'!AO11</f>
        <v>0</v>
      </c>
      <c r="AP27" s="396">
        <f>'Kits - Mobile Homes'!AP11</f>
        <v>0</v>
      </c>
      <c r="AQ27" s="396">
        <f>'Kits - Mobile Homes'!AQ11</f>
        <v>0</v>
      </c>
      <c r="AR27" s="396">
        <f>'Kits - Mobile Homes'!AR11</f>
        <v>0</v>
      </c>
      <c r="AS27" s="396">
        <f>'Kits - Mobile Homes'!AS11</f>
        <v>0</v>
      </c>
      <c r="AT27" s="396">
        <f>'Kits - Mobile Homes'!AT11</f>
        <v>0</v>
      </c>
      <c r="AU27" s="396">
        <f>'Kits - Mobile Homes'!AU11</f>
        <v>0</v>
      </c>
      <c r="AV27" s="396">
        <f>SUM(F27:AU27)</f>
        <v>1769.1302331470451</v>
      </c>
    </row>
    <row r="28" spans="1:48" x14ac:dyDescent="0.3">
      <c r="A28" s="202" t="s">
        <v>591</v>
      </c>
      <c r="B28" s="203">
        <f>'Kits - BN Community Kits'!B14</f>
        <v>7.8560586761486491</v>
      </c>
      <c r="C28" s="425">
        <f>'Kits - BN Community Kits'!C11</f>
        <v>109.52115866594501</v>
      </c>
      <c r="D28" s="207">
        <f>'Kits - BN Community Kits'!D11</f>
        <v>1</v>
      </c>
      <c r="E28" s="65"/>
      <c r="F28" s="65"/>
      <c r="G28" s="65"/>
      <c r="H28" s="65"/>
      <c r="I28" s="65"/>
      <c r="J28" s="65"/>
      <c r="K28" s="396">
        <f>'Kits - BN Community Kits'!K11</f>
        <v>109.52115866594501</v>
      </c>
      <c r="L28" s="396">
        <f>'Kits - BN Community Kits'!L11</f>
        <v>109.52115866594501</v>
      </c>
      <c r="M28" s="396">
        <f>'Kits - BN Community Kits'!M11</f>
        <v>109.52115866594501</v>
      </c>
      <c r="N28" s="396">
        <f>'Kits - BN Community Kits'!N11</f>
        <v>109.52115866594501</v>
      </c>
      <c r="O28" s="396">
        <f>'Kits - BN Community Kits'!O11</f>
        <v>109.52115866594501</v>
      </c>
      <c r="P28" s="396">
        <f>'Kits - BN Community Kits'!P11</f>
        <v>109.52115866594501</v>
      </c>
      <c r="Q28" s="396">
        <f>'Kits - BN Community Kits'!Q11</f>
        <v>109.52115866594501</v>
      </c>
      <c r="R28" s="396">
        <f>'Kits - BN Community Kits'!R11</f>
        <v>57.014477893945013</v>
      </c>
      <c r="S28" s="396">
        <f>'Kits - BN Community Kits'!S11</f>
        <v>9.7979789599450022</v>
      </c>
      <c r="T28" s="396">
        <f>'Kits - BN Community Kits'!T11</f>
        <v>9.7979789599450022</v>
      </c>
      <c r="U28" s="396">
        <f>'Kits - BN Community Kits'!U11</f>
        <v>0</v>
      </c>
      <c r="V28" s="396">
        <f>'Kits - BN Community Kits'!V11</f>
        <v>0</v>
      </c>
      <c r="W28" s="396">
        <f>'Kits - BN Community Kits'!W11</f>
        <v>0</v>
      </c>
      <c r="X28" s="396">
        <f>'Kits - BN Community Kits'!X11</f>
        <v>0</v>
      </c>
      <c r="Y28" s="396">
        <f>'Kits - BN Community Kits'!Y11</f>
        <v>0</v>
      </c>
      <c r="Z28" s="396">
        <f>'Kits - BN Community Kits'!Z11</f>
        <v>0</v>
      </c>
      <c r="AA28" s="396">
        <f>'Kits - BN Community Kits'!AA11</f>
        <v>0</v>
      </c>
      <c r="AB28" s="396">
        <f>'Kits - BN Community Kits'!AB11</f>
        <v>0</v>
      </c>
      <c r="AC28" s="396">
        <f>'Kits - BN Community Kits'!AC11</f>
        <v>0</v>
      </c>
      <c r="AD28" s="396">
        <f>'Kits - BN Community Kits'!AD11</f>
        <v>0</v>
      </c>
      <c r="AE28" s="396">
        <f>'Kits - BN Community Kits'!AE11</f>
        <v>0</v>
      </c>
      <c r="AF28" s="396">
        <f>'Kits - BN Community Kits'!AF11</f>
        <v>0</v>
      </c>
      <c r="AG28" s="396">
        <f>'Kits - BN Community Kits'!AG11</f>
        <v>0</v>
      </c>
      <c r="AH28" s="396">
        <f>'Kits - BN Community Kits'!AH11</f>
        <v>0</v>
      </c>
      <c r="AI28" s="396">
        <f>'Kits - BN Community Kits'!AI11</f>
        <v>0</v>
      </c>
      <c r="AJ28" s="396">
        <f>'Kits - BN Community Kits'!AJ11</f>
        <v>0</v>
      </c>
      <c r="AK28" s="396">
        <f>'Kits - BN Community Kits'!AK11</f>
        <v>0</v>
      </c>
      <c r="AL28" s="396">
        <f>'Kits - BN Community Kits'!AL11</f>
        <v>0</v>
      </c>
      <c r="AM28" s="396">
        <f>'Kits - BN Community Kits'!AM11</f>
        <v>0</v>
      </c>
      <c r="AN28" s="396">
        <f>'Kits - BN Community Kits'!AN11</f>
        <v>0</v>
      </c>
      <c r="AO28" s="396">
        <f>'Kits - BN Community Kits'!AO11</f>
        <v>0</v>
      </c>
      <c r="AP28" s="396">
        <f>'Kits - BN Community Kits'!AP11</f>
        <v>0</v>
      </c>
      <c r="AQ28" s="396">
        <f>'Kits - BN Community Kits'!AQ11</f>
        <v>0</v>
      </c>
      <c r="AR28" s="396">
        <f>'Kits - BN Community Kits'!AR11</f>
        <v>0</v>
      </c>
      <c r="AS28" s="396">
        <f>'Kits - BN Community Kits'!AS11</f>
        <v>0</v>
      </c>
      <c r="AT28" s="396">
        <f>'Kits - BN Community Kits'!AT11</f>
        <v>0</v>
      </c>
      <c r="AU28" s="396">
        <f>'Kits - BN Community Kits'!AU11</f>
        <v>0</v>
      </c>
      <c r="AV28" s="396">
        <f t="shared" ref="AV28" si="26">SUM(F28:AU28)</f>
        <v>843.25854647545009</v>
      </c>
    </row>
    <row r="29" spans="1:48" x14ac:dyDescent="0.3">
      <c r="A29" s="202" t="s">
        <v>592</v>
      </c>
      <c r="B29" s="203">
        <f>'Kits - Food Bank'!B10</f>
        <v>7.6336654100932506</v>
      </c>
      <c r="C29" s="425">
        <f>'Kits - Food Bank'!C7</f>
        <v>1791.619543672</v>
      </c>
      <c r="D29" s="207">
        <f>'Kits - Food Bank'!D7</f>
        <v>1</v>
      </c>
      <c r="E29" s="65"/>
      <c r="F29" s="65"/>
      <c r="G29" s="65"/>
      <c r="H29" s="65"/>
      <c r="I29" s="65"/>
      <c r="J29" s="65"/>
      <c r="K29" s="396">
        <f>'Kits - Food Bank'!K7</f>
        <v>1791.619543672</v>
      </c>
      <c r="L29" s="396">
        <f>'Kits - Food Bank'!L7</f>
        <v>1791.619543672</v>
      </c>
      <c r="M29" s="396">
        <f>'Kits - Food Bank'!M7</f>
        <v>1791.619543672</v>
      </c>
      <c r="N29" s="396">
        <f>'Kits - Food Bank'!N7</f>
        <v>1791.619543672</v>
      </c>
      <c r="O29" s="396">
        <f>'Kits - Food Bank'!O7</f>
        <v>1791.619543672</v>
      </c>
      <c r="P29" s="396">
        <f>'Kits - Food Bank'!P7</f>
        <v>1791.619543672</v>
      </c>
      <c r="Q29" s="396">
        <f>'Kits - Food Bank'!Q7</f>
        <v>1791.619543672</v>
      </c>
      <c r="R29" s="396">
        <f>'Kits - Food Bank'!R7</f>
        <v>1135.287332872</v>
      </c>
      <c r="S29" s="396">
        <f>'Kits - Food Bank'!S7</f>
        <v>0</v>
      </c>
      <c r="T29" s="396">
        <f>'Kits - Food Bank'!T7</f>
        <v>0</v>
      </c>
      <c r="U29" s="396">
        <f>'Kits - Food Bank'!U7</f>
        <v>0</v>
      </c>
      <c r="V29" s="396">
        <f>'Kits - Food Bank'!V7</f>
        <v>0</v>
      </c>
      <c r="W29" s="396">
        <f>'Kits - Food Bank'!W7</f>
        <v>0</v>
      </c>
      <c r="X29" s="396">
        <f>'Kits - Food Bank'!X7</f>
        <v>0</v>
      </c>
      <c r="Y29" s="396">
        <f>'Kits - Food Bank'!Y7</f>
        <v>0</v>
      </c>
      <c r="Z29" s="396">
        <f>'Kits - Food Bank'!Z7</f>
        <v>0</v>
      </c>
      <c r="AA29" s="396">
        <f>'Kits - Food Bank'!AA7</f>
        <v>0</v>
      </c>
      <c r="AB29" s="396">
        <f>'Kits - Food Bank'!AB7</f>
        <v>0</v>
      </c>
      <c r="AC29" s="396">
        <f>'Kits - Food Bank'!AC7</f>
        <v>0</v>
      </c>
      <c r="AD29" s="396">
        <f>'Kits - Food Bank'!AD7</f>
        <v>0</v>
      </c>
      <c r="AE29" s="396">
        <f>'Kits - Food Bank'!AE7</f>
        <v>0</v>
      </c>
      <c r="AF29" s="396">
        <f>'Kits - Food Bank'!AF7</f>
        <v>0</v>
      </c>
      <c r="AG29" s="396">
        <f>'Kits - Food Bank'!AG7</f>
        <v>0</v>
      </c>
      <c r="AH29" s="396">
        <f>'Kits - Food Bank'!AH7</f>
        <v>0</v>
      </c>
      <c r="AI29" s="396">
        <f>'Kits - Food Bank'!AI7</f>
        <v>0</v>
      </c>
      <c r="AJ29" s="396">
        <f>'Kits - Food Bank'!AJ7</f>
        <v>0</v>
      </c>
      <c r="AK29" s="396">
        <f>'Kits - Food Bank'!AK7</f>
        <v>0</v>
      </c>
      <c r="AL29" s="396">
        <f>'Kits - Food Bank'!AL7</f>
        <v>0</v>
      </c>
      <c r="AM29" s="396">
        <f>'Kits - Food Bank'!AM7</f>
        <v>0</v>
      </c>
      <c r="AN29" s="396">
        <f>'Kits - Food Bank'!AN7</f>
        <v>0</v>
      </c>
      <c r="AO29" s="396">
        <f>'Kits - Food Bank'!AO7</f>
        <v>0</v>
      </c>
      <c r="AP29" s="396">
        <f>'Kits - Food Bank'!AP7</f>
        <v>0</v>
      </c>
      <c r="AQ29" s="396">
        <f>'Kits - Food Bank'!AQ7</f>
        <v>0</v>
      </c>
      <c r="AR29" s="396">
        <f>'Kits - Food Bank'!AR7</f>
        <v>0</v>
      </c>
      <c r="AS29" s="396">
        <f>'Kits - Food Bank'!AS7</f>
        <v>0</v>
      </c>
      <c r="AT29" s="396">
        <f>'Kits - Food Bank'!AT7</f>
        <v>0</v>
      </c>
      <c r="AU29" s="396">
        <f>'Kits - Food Bank'!AU7</f>
        <v>0</v>
      </c>
      <c r="AV29" s="396">
        <f t="shared" ref="AV29" si="27">SUM(F29:AU29)</f>
        <v>13676.624138576002</v>
      </c>
    </row>
    <row r="30" spans="1:48" x14ac:dyDescent="0.3">
      <c r="A30" s="202" t="s">
        <v>232</v>
      </c>
      <c r="B30" s="203">
        <f>'Kits - Carryover'!B15</f>
        <v>9.8950262883593414</v>
      </c>
      <c r="C30" s="425">
        <f>'Kits - Carryover'!C12</f>
        <v>372.73441748861995</v>
      </c>
      <c r="D30" s="207">
        <f>'Kits - Carryover'!D12</f>
        <v>1</v>
      </c>
      <c r="E30" s="65"/>
      <c r="F30" s="65"/>
      <c r="G30" s="65"/>
      <c r="H30" s="65"/>
      <c r="I30" s="65"/>
      <c r="J30" s="65"/>
      <c r="K30" s="396">
        <f>'Kits - Carryover'!K12</f>
        <v>372.73441748861995</v>
      </c>
      <c r="L30" s="396">
        <f>'Kits - Carryover'!L12</f>
        <v>372.73441748861995</v>
      </c>
      <c r="M30" s="396">
        <f>'Kits - Carryover'!M12</f>
        <v>372.73441748861995</v>
      </c>
      <c r="N30" s="396">
        <f>'Kits - Carryover'!N12</f>
        <v>372.73441748861995</v>
      </c>
      <c r="O30" s="396">
        <f>'Kits - Carryover'!O12</f>
        <v>372.73441748861995</v>
      </c>
      <c r="P30" s="396">
        <f>'Kits - Carryover'!P12</f>
        <v>372.73441748861995</v>
      </c>
      <c r="Q30" s="396">
        <f>'Kits - Carryover'!Q12</f>
        <v>372.73441748861995</v>
      </c>
      <c r="R30" s="396">
        <f>'Kits - Carryover'!R12</f>
        <v>279.32738325878216</v>
      </c>
      <c r="S30" s="396">
        <f>'Kits - Carryover'!S12</f>
        <v>259.76372562878214</v>
      </c>
      <c r="T30" s="396">
        <f>'Kits - Carryover'!T12</f>
        <v>259.76372562878214</v>
      </c>
      <c r="U30" s="396">
        <f>'Kits - Carryover'!U12</f>
        <v>0</v>
      </c>
      <c r="V30" s="396">
        <f>'Kits - Carryover'!V12</f>
        <v>0</v>
      </c>
      <c r="W30" s="396">
        <f>'Kits - Carryover'!W12</f>
        <v>0</v>
      </c>
      <c r="X30" s="396">
        <f>'Kits - Carryover'!X12</f>
        <v>0</v>
      </c>
      <c r="Y30" s="396">
        <f>'Kits - Carryover'!Y12</f>
        <v>0</v>
      </c>
      <c r="Z30" s="396">
        <f>'Kits - Carryover'!Z12</f>
        <v>0</v>
      </c>
      <c r="AA30" s="396">
        <f>'Kits - Carryover'!AA12</f>
        <v>0</v>
      </c>
      <c r="AB30" s="396">
        <f>'Kits - Carryover'!AB12</f>
        <v>0</v>
      </c>
      <c r="AC30" s="396">
        <f>'Kits - Carryover'!AC12</f>
        <v>0</v>
      </c>
      <c r="AD30" s="396">
        <f>'Kits - Carryover'!AD12</f>
        <v>0</v>
      </c>
      <c r="AE30" s="396">
        <f>'Kits - Carryover'!AE12</f>
        <v>0</v>
      </c>
      <c r="AF30" s="396">
        <f>'Kits - Carryover'!AF12</f>
        <v>0</v>
      </c>
      <c r="AG30" s="396">
        <f>'Kits - Carryover'!AG12</f>
        <v>0</v>
      </c>
      <c r="AH30" s="396">
        <f>'Kits - Carryover'!AH12</f>
        <v>0</v>
      </c>
      <c r="AI30" s="396">
        <f>'Kits - Carryover'!AI12</f>
        <v>0</v>
      </c>
      <c r="AJ30" s="396">
        <f>'Kits - Carryover'!AJ12</f>
        <v>0</v>
      </c>
      <c r="AK30" s="396">
        <f>'Kits - Carryover'!AK12</f>
        <v>0</v>
      </c>
      <c r="AL30" s="396">
        <f>'Kits - Carryover'!AL12</f>
        <v>0</v>
      </c>
      <c r="AM30" s="396">
        <f>'Kits - Carryover'!AM12</f>
        <v>0</v>
      </c>
      <c r="AN30" s="396">
        <f>'Kits - Carryover'!AN12</f>
        <v>0</v>
      </c>
      <c r="AO30" s="396">
        <f>'Kits - Carryover'!AO12</f>
        <v>0</v>
      </c>
      <c r="AP30" s="396">
        <f>'Kits - Carryover'!AP12</f>
        <v>0</v>
      </c>
      <c r="AQ30" s="396">
        <f>'Kits - Carryover'!AQ12</f>
        <v>0</v>
      </c>
      <c r="AR30" s="396">
        <f>'Kits - Carryover'!AR12</f>
        <v>0</v>
      </c>
      <c r="AS30" s="396">
        <f>'Kits - Carryover'!AS12</f>
        <v>0</v>
      </c>
      <c r="AT30" s="396">
        <f>'Kits - Carryover'!AT12</f>
        <v>0</v>
      </c>
      <c r="AU30" s="396">
        <f>'Kits - Carryover'!AU12</f>
        <v>0</v>
      </c>
      <c r="AV30" s="396">
        <f t="shared" si="22"/>
        <v>3407.9957569366857</v>
      </c>
    </row>
    <row r="31" spans="1:48" x14ac:dyDescent="0.3">
      <c r="A31" s="202" t="s">
        <v>235</v>
      </c>
      <c r="B31" s="203">
        <f>'Res NPSO'!B14</f>
        <v>12.204560855654226</v>
      </c>
      <c r="C31" s="425">
        <f>'Res NPSO'!C11</f>
        <v>900.580815572299</v>
      </c>
      <c r="D31" s="207" t="s">
        <v>63</v>
      </c>
      <c r="E31" s="65"/>
      <c r="F31" s="65"/>
      <c r="G31" s="65"/>
      <c r="H31" s="65"/>
      <c r="I31" s="65"/>
      <c r="J31" s="65"/>
      <c r="K31" s="396">
        <f>'Res NPSO'!K11</f>
        <v>900.580815572299</v>
      </c>
      <c r="L31" s="396">
        <f>'Res NPSO'!L11</f>
        <v>900.580815572299</v>
      </c>
      <c r="M31" s="396">
        <f>'Res NPSO'!M11</f>
        <v>900.580815572299</v>
      </c>
      <c r="N31" s="396">
        <f>'Res NPSO'!N11</f>
        <v>900.580815572299</v>
      </c>
      <c r="O31" s="396">
        <f>'Res NPSO'!O11</f>
        <v>838.50712997069331</v>
      </c>
      <c r="P31" s="396">
        <f>'Res NPSO'!P11</f>
        <v>833.49448268919571</v>
      </c>
      <c r="Q31" s="396">
        <f>'Res NPSO'!Q11</f>
        <v>830.60247559628533</v>
      </c>
      <c r="R31" s="396">
        <f>'Res NPSO'!R11</f>
        <v>770.31132802031334</v>
      </c>
      <c r="S31" s="396">
        <f>'Res NPSO'!S11</f>
        <v>755.41220714655515</v>
      </c>
      <c r="T31" s="396">
        <f>'Res NPSO'!T11</f>
        <v>719.06323464655509</v>
      </c>
      <c r="U31" s="396">
        <f>'Res NPSO'!U11</f>
        <v>652.13398805673683</v>
      </c>
      <c r="V31" s="396">
        <f>'Res NPSO'!V11</f>
        <v>311.85736078379392</v>
      </c>
      <c r="W31" s="396">
        <f>'Res NPSO'!W11</f>
        <v>295.90565533888645</v>
      </c>
      <c r="X31" s="396">
        <f>'Res NPSO'!X11</f>
        <v>295.90565533888645</v>
      </c>
      <c r="Y31" s="396">
        <f>'Res NPSO'!Y11</f>
        <v>289.81075544920725</v>
      </c>
      <c r="Z31" s="396">
        <f>'Res NPSO'!Z11</f>
        <v>235.99483287972524</v>
      </c>
      <c r="AA31" s="396">
        <f>'Res NPSO'!AA11</f>
        <v>38.025079508169981</v>
      </c>
      <c r="AB31" s="396">
        <f>'Res NPSO'!AB11</f>
        <v>38.025079508169981</v>
      </c>
      <c r="AC31" s="396">
        <f>'Res NPSO'!AC11</f>
        <v>14.156851793658372</v>
      </c>
      <c r="AD31" s="396">
        <f>'Res NPSO'!AD11</f>
        <v>11.765522142032673</v>
      </c>
      <c r="AE31" s="396">
        <f>'Res NPSO'!AE11</f>
        <v>1.8121952845874607</v>
      </c>
      <c r="AF31" s="396">
        <f>'Res NPSO'!AF11</f>
        <v>1.8121952845874607</v>
      </c>
      <c r="AG31" s="396">
        <f>'Res NPSO'!AG11</f>
        <v>1.8121952845874607</v>
      </c>
      <c r="AH31" s="396">
        <f>'Res NPSO'!AH11</f>
        <v>1.8121952845874607</v>
      </c>
      <c r="AI31" s="396">
        <f>'Res NPSO'!AI11</f>
        <v>1.8121952845874607</v>
      </c>
      <c r="AJ31" s="396">
        <f>'Res NPSO'!AJ11</f>
        <v>1.8121952845874607</v>
      </c>
      <c r="AK31" s="396">
        <f>'Res NPSO'!AK11</f>
        <v>1.8121952845874607</v>
      </c>
      <c r="AL31" s="396">
        <f>'Res NPSO'!AL11</f>
        <v>1.8121952845874607</v>
      </c>
      <c r="AM31" s="396">
        <f>'Res NPSO'!AM11</f>
        <v>1.8121952845874607</v>
      </c>
      <c r="AN31" s="396">
        <f>'Res NPSO'!AN11</f>
        <v>1.8121952845874607</v>
      </c>
      <c r="AO31" s="396">
        <f>'Res NPSO'!AO11</f>
        <v>0</v>
      </c>
      <c r="AP31" s="396">
        <f>'Res NPSO'!AP11</f>
        <v>0</v>
      </c>
      <c r="AQ31" s="396">
        <f>'Res NPSO'!AQ11</f>
        <v>0</v>
      </c>
      <c r="AR31" s="396">
        <f>'Res NPSO'!AR11</f>
        <v>0</v>
      </c>
      <c r="AS31" s="396">
        <f>'Res NPSO'!AS11</f>
        <v>0</v>
      </c>
      <c r="AT31" s="396">
        <f>'Res NPSO'!AT11</f>
        <v>0</v>
      </c>
      <c r="AU31" s="396">
        <f>'Res NPSO'!AU11</f>
        <v>0</v>
      </c>
      <c r="AV31" s="396">
        <f t="shared" si="22"/>
        <v>10551.41685400393</v>
      </c>
    </row>
    <row r="32" spans="1:48" x14ac:dyDescent="0.3">
      <c r="A32" s="183" t="s">
        <v>404</v>
      </c>
      <c r="B32" s="199"/>
      <c r="C32" s="423">
        <f>SUM(C5:C31)</f>
        <v>159795.63733687039</v>
      </c>
      <c r="D32" s="208">
        <f>K32/C32</f>
        <v>0.9013900842834619</v>
      </c>
      <c r="E32" s="92"/>
      <c r="F32" s="92"/>
      <c r="G32" s="92"/>
      <c r="H32" s="92"/>
      <c r="I32" s="92"/>
      <c r="J32" s="92"/>
      <c r="K32" s="423">
        <f t="shared" ref="K32:AV32" si="28">SUM(K5:K31)</f>
        <v>144038.20300721112</v>
      </c>
      <c r="L32" s="422">
        <f t="shared" si="28"/>
        <v>144038.20300721112</v>
      </c>
      <c r="M32" s="422">
        <f t="shared" si="28"/>
        <v>143074.01683457461</v>
      </c>
      <c r="N32" s="422">
        <f t="shared" si="28"/>
        <v>143072.88408080052</v>
      </c>
      <c r="O32" s="422">
        <f t="shared" si="28"/>
        <v>141008.43344030844</v>
      </c>
      <c r="P32" s="422">
        <f t="shared" si="28"/>
        <v>140841.72249362376</v>
      </c>
      <c r="Q32" s="422">
        <f t="shared" si="28"/>
        <v>139692.69721024905</v>
      </c>
      <c r="R32" s="422">
        <f t="shared" si="28"/>
        <v>130102.98429215843</v>
      </c>
      <c r="S32" s="422">
        <f t="shared" si="28"/>
        <v>69675.629368009453</v>
      </c>
      <c r="T32" s="422">
        <f t="shared" si="28"/>
        <v>63093.229422709439</v>
      </c>
      <c r="U32" s="422">
        <f t="shared" si="28"/>
        <v>47284.271584211703</v>
      </c>
      <c r="V32" s="422">
        <f t="shared" si="28"/>
        <v>29322.884834926881</v>
      </c>
      <c r="W32" s="422">
        <f t="shared" si="28"/>
        <v>28428.323962425089</v>
      </c>
      <c r="X32" s="422">
        <f t="shared" si="28"/>
        <v>28428.323962425089</v>
      </c>
      <c r="Y32" s="422">
        <f t="shared" si="28"/>
        <v>28122.579948912553</v>
      </c>
      <c r="Z32" s="422">
        <f t="shared" si="28"/>
        <v>19615.505268801458</v>
      </c>
      <c r="AA32" s="422">
        <f t="shared" si="28"/>
        <v>4529.2020332751208</v>
      </c>
      <c r="AB32" s="422">
        <f t="shared" si="28"/>
        <v>4529.2020332751208</v>
      </c>
      <c r="AC32" s="422">
        <f t="shared" si="28"/>
        <v>3621.3564825564417</v>
      </c>
      <c r="AD32" s="422">
        <f t="shared" si="28"/>
        <v>3287.1670763442989</v>
      </c>
      <c r="AE32" s="422">
        <f t="shared" si="28"/>
        <v>904.33537470921272</v>
      </c>
      <c r="AF32" s="422">
        <f t="shared" si="28"/>
        <v>895.41077470921266</v>
      </c>
      <c r="AG32" s="422">
        <f t="shared" si="28"/>
        <v>895.41077470921266</v>
      </c>
      <c r="AH32" s="422">
        <f t="shared" si="28"/>
        <v>895.41077470921266</v>
      </c>
      <c r="AI32" s="422">
        <f t="shared" si="28"/>
        <v>895.41077470921266</v>
      </c>
      <c r="AJ32" s="422">
        <f t="shared" si="28"/>
        <v>895.36703439484643</v>
      </c>
      <c r="AK32" s="422">
        <f t="shared" si="28"/>
        <v>895.36703439484643</v>
      </c>
      <c r="AL32" s="422">
        <f t="shared" si="28"/>
        <v>895.36703439484643</v>
      </c>
      <c r="AM32" s="422">
        <f t="shared" si="28"/>
        <v>895.36703439484643</v>
      </c>
      <c r="AN32" s="422">
        <f t="shared" si="28"/>
        <v>895.36703439484643</v>
      </c>
      <c r="AO32" s="422">
        <f t="shared" si="28"/>
        <v>0</v>
      </c>
      <c r="AP32" s="422">
        <f t="shared" si="28"/>
        <v>0</v>
      </c>
      <c r="AQ32" s="422">
        <f t="shared" si="28"/>
        <v>0</v>
      </c>
      <c r="AR32" s="422">
        <f t="shared" si="28"/>
        <v>0</v>
      </c>
      <c r="AS32" s="422">
        <f t="shared" si="28"/>
        <v>0</v>
      </c>
      <c r="AT32" s="422">
        <f t="shared" si="28"/>
        <v>0</v>
      </c>
      <c r="AU32" s="422">
        <f t="shared" si="28"/>
        <v>0</v>
      </c>
      <c r="AV32" s="422">
        <f t="shared" si="28"/>
        <v>1464769.6339895299</v>
      </c>
    </row>
    <row r="33" spans="1:48" x14ac:dyDescent="0.3">
      <c r="A33" s="183" t="s">
        <v>617</v>
      </c>
      <c r="B33" s="188"/>
      <c r="C33" s="189"/>
      <c r="D33" s="236"/>
      <c r="E33" s="92"/>
      <c r="F33" s="92"/>
      <c r="G33" s="92"/>
      <c r="H33" s="92"/>
      <c r="I33" s="92"/>
      <c r="J33" s="92"/>
      <c r="K33" s="423">
        <v>0</v>
      </c>
      <c r="L33" s="422">
        <f>K32-L32</f>
        <v>0</v>
      </c>
      <c r="M33" s="422">
        <f t="shared" ref="M33:AT33" si="29">L32-M32</f>
        <v>964.18617263651686</v>
      </c>
      <c r="N33" s="422">
        <f>M32-N32</f>
        <v>1.1327537740871776</v>
      </c>
      <c r="O33" s="422">
        <f t="shared" si="29"/>
        <v>2064.450640492083</v>
      </c>
      <c r="P33" s="422">
        <f t="shared" si="29"/>
        <v>166.71094668467413</v>
      </c>
      <c r="Q33" s="422">
        <f t="shared" si="29"/>
        <v>1149.0252833747072</v>
      </c>
      <c r="R33" s="422">
        <f t="shared" si="29"/>
        <v>9589.7129180906195</v>
      </c>
      <c r="S33" s="422">
        <f t="shared" si="29"/>
        <v>60427.354924148982</v>
      </c>
      <c r="T33" s="422">
        <f t="shared" si="29"/>
        <v>6582.3999453000142</v>
      </c>
      <c r="U33" s="422">
        <f t="shared" si="29"/>
        <v>15808.957838497736</v>
      </c>
      <c r="V33" s="422">
        <f t="shared" si="29"/>
        <v>17961.386749284822</v>
      </c>
      <c r="W33" s="422">
        <f t="shared" si="29"/>
        <v>894.56087250179189</v>
      </c>
      <c r="X33" s="422">
        <f t="shared" si="29"/>
        <v>0</v>
      </c>
      <c r="Y33" s="422">
        <f t="shared" si="29"/>
        <v>305.74401351253618</v>
      </c>
      <c r="Z33" s="422">
        <f t="shared" si="29"/>
        <v>8507.0746801110945</v>
      </c>
      <c r="AA33" s="422">
        <f t="shared" si="29"/>
        <v>15086.303235526339</v>
      </c>
      <c r="AB33" s="422">
        <f>S32-AB32</f>
        <v>65146.427334734333</v>
      </c>
      <c r="AC33" s="422">
        <f t="shared" ref="AC33" si="30">AB32-AC32</f>
        <v>907.84555071867908</v>
      </c>
      <c r="AD33" s="422">
        <f t="shared" ref="AD33" si="31">AC32-AD32</f>
        <v>334.18940621214279</v>
      </c>
      <c r="AE33" s="422">
        <f t="shared" ref="AE33" si="32">AD32-AE32</f>
        <v>2382.8317016350861</v>
      </c>
      <c r="AF33" s="422">
        <f t="shared" ref="AF33" si="33">AB32-AF32</f>
        <v>3633.7912585659083</v>
      </c>
      <c r="AG33" s="422">
        <f t="shared" ref="AG33" si="34">AF32-AG32</f>
        <v>0</v>
      </c>
      <c r="AH33" s="422">
        <f t="shared" ref="AH33" si="35">AG32-AH32</f>
        <v>0</v>
      </c>
      <c r="AI33" s="422">
        <f t="shared" ref="AI33" si="36">AE32-AI32</f>
        <v>8.9246000000000549</v>
      </c>
      <c r="AJ33" s="422">
        <f t="shared" ref="AJ33" si="37">AI32-AJ32</f>
        <v>4.3740314366232269E-2</v>
      </c>
      <c r="AK33" s="422">
        <f t="shared" ref="AK33" si="38">AJ32-AK32</f>
        <v>0</v>
      </c>
      <c r="AL33" s="422">
        <f t="shared" ref="AL33" si="39">AK32-AL32</f>
        <v>0</v>
      </c>
      <c r="AM33" s="422">
        <f>AA32-AM32</f>
        <v>3633.8349988802743</v>
      </c>
      <c r="AN33" s="422">
        <f t="shared" si="29"/>
        <v>0</v>
      </c>
      <c r="AO33" s="422">
        <f t="shared" si="29"/>
        <v>895.36703439484643</v>
      </c>
      <c r="AP33" s="422">
        <f t="shared" si="29"/>
        <v>0</v>
      </c>
      <c r="AQ33" s="422">
        <f t="shared" si="29"/>
        <v>0</v>
      </c>
      <c r="AR33" s="422">
        <f t="shared" si="29"/>
        <v>0</v>
      </c>
      <c r="AS33" s="422">
        <f t="shared" si="29"/>
        <v>0</v>
      </c>
      <c r="AT33" s="422">
        <f t="shared" si="29"/>
        <v>0</v>
      </c>
      <c r="AU33" s="422">
        <f>AS32-AU32</f>
        <v>0</v>
      </c>
      <c r="AV33" s="63"/>
    </row>
    <row r="34" spans="1:48" x14ac:dyDescent="0.3">
      <c r="A34" s="183" t="s">
        <v>618</v>
      </c>
      <c r="B34" s="188"/>
      <c r="C34" s="189"/>
      <c r="D34" s="190"/>
      <c r="E34" s="92"/>
      <c r="F34" s="92"/>
      <c r="G34" s="92"/>
      <c r="H34" s="92"/>
      <c r="I34" s="92"/>
      <c r="J34" s="92"/>
      <c r="K34" s="423">
        <f>$K$32-K32</f>
        <v>0</v>
      </c>
      <c r="L34" s="422">
        <f>$K$32-L32</f>
        <v>0</v>
      </c>
      <c r="M34" s="422">
        <f t="shared" ref="M34:AT34" si="40">$K$32-M32</f>
        <v>964.18617263651686</v>
      </c>
      <c r="N34" s="422">
        <f>$K$32-N32</f>
        <v>965.31892641060404</v>
      </c>
      <c r="O34" s="422">
        <f t="shared" si="40"/>
        <v>3029.7695669026871</v>
      </c>
      <c r="P34" s="422">
        <f t="shared" si="40"/>
        <v>3196.4805135873612</v>
      </c>
      <c r="Q34" s="422">
        <f t="shared" si="40"/>
        <v>4345.5057969620684</v>
      </c>
      <c r="R34" s="422">
        <f t="shared" si="40"/>
        <v>13935.218715052688</v>
      </c>
      <c r="S34" s="422">
        <f t="shared" si="40"/>
        <v>74362.57363920167</v>
      </c>
      <c r="T34" s="422">
        <f t="shared" si="40"/>
        <v>80944.973584501684</v>
      </c>
      <c r="U34" s="422">
        <f t="shared" si="40"/>
        <v>96753.93142299942</v>
      </c>
      <c r="V34" s="422">
        <f t="shared" si="40"/>
        <v>114715.31817228424</v>
      </c>
      <c r="W34" s="422">
        <f t="shared" si="40"/>
        <v>115609.87904478604</v>
      </c>
      <c r="X34" s="422">
        <f t="shared" si="40"/>
        <v>115609.87904478604</v>
      </c>
      <c r="Y34" s="422">
        <f t="shared" si="40"/>
        <v>115915.62305829857</v>
      </c>
      <c r="Z34" s="422">
        <f t="shared" si="40"/>
        <v>124422.69773840967</v>
      </c>
      <c r="AA34" s="422">
        <f t="shared" si="40"/>
        <v>139509.000973936</v>
      </c>
      <c r="AB34" s="422">
        <f t="shared" ref="AB34:AL34" si="41">$K$32-AB32</f>
        <v>139509.000973936</v>
      </c>
      <c r="AC34" s="422">
        <f t="shared" si="41"/>
        <v>140416.84652465468</v>
      </c>
      <c r="AD34" s="422">
        <f t="shared" si="41"/>
        <v>140751.03593086681</v>
      </c>
      <c r="AE34" s="422">
        <f t="shared" si="41"/>
        <v>143133.8676325019</v>
      </c>
      <c r="AF34" s="422">
        <f t="shared" ref="AF34:AH34" si="42">$K$32-AF32</f>
        <v>143142.7922325019</v>
      </c>
      <c r="AG34" s="422">
        <f t="shared" si="42"/>
        <v>143142.7922325019</v>
      </c>
      <c r="AH34" s="422">
        <f t="shared" si="42"/>
        <v>143142.7922325019</v>
      </c>
      <c r="AI34" s="422">
        <f t="shared" si="41"/>
        <v>143142.7922325019</v>
      </c>
      <c r="AJ34" s="422">
        <f t="shared" si="41"/>
        <v>143142.83597281628</v>
      </c>
      <c r="AK34" s="422">
        <f t="shared" si="41"/>
        <v>143142.83597281628</v>
      </c>
      <c r="AL34" s="422">
        <f t="shared" si="41"/>
        <v>143142.83597281628</v>
      </c>
      <c r="AM34" s="422">
        <f t="shared" si="40"/>
        <v>143142.83597281628</v>
      </c>
      <c r="AN34" s="422">
        <f t="shared" si="40"/>
        <v>143142.83597281628</v>
      </c>
      <c r="AO34" s="422">
        <f t="shared" si="40"/>
        <v>144038.20300721112</v>
      </c>
      <c r="AP34" s="422">
        <f t="shared" si="40"/>
        <v>144038.20300721112</v>
      </c>
      <c r="AQ34" s="422">
        <f t="shared" si="40"/>
        <v>144038.20300721112</v>
      </c>
      <c r="AR34" s="422">
        <f t="shared" si="40"/>
        <v>144038.20300721112</v>
      </c>
      <c r="AS34" s="422">
        <f t="shared" si="40"/>
        <v>144038.20300721112</v>
      </c>
      <c r="AT34" s="422">
        <f t="shared" si="40"/>
        <v>144038.20300721112</v>
      </c>
      <c r="AU34" s="422">
        <f t="shared" ref="AU34" si="43">$K$32-AU32</f>
        <v>144038.20300721112</v>
      </c>
      <c r="AV34" s="64"/>
    </row>
    <row r="35" spans="1:48" x14ac:dyDescent="0.3">
      <c r="A35" s="196" t="s">
        <v>66</v>
      </c>
      <c r="B35" s="209">
        <f>SUMPRODUCT(B5:B31,C5:C31)/C32</f>
        <v>10.348352461270929</v>
      </c>
      <c r="C35" s="56"/>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I35" s="30"/>
      <c r="AJ35" s="30"/>
      <c r="AM35" s="30"/>
      <c r="AN35" s="30"/>
      <c r="AO35" s="30"/>
      <c r="AP35" s="30"/>
      <c r="AQ35" s="30"/>
      <c r="AR35" s="30"/>
    </row>
    <row r="36" spans="1:48" hidden="1" x14ac:dyDescent="0.3">
      <c r="A36" s="30"/>
      <c r="B36" s="30"/>
      <c r="C36" s="30"/>
      <c r="D36" s="30"/>
      <c r="E36" s="30"/>
      <c r="F36" s="30"/>
      <c r="G36" s="30"/>
      <c r="H36" s="30"/>
      <c r="I36" s="30"/>
      <c r="J36" s="30"/>
      <c r="K36" s="30"/>
      <c r="L36" s="30"/>
      <c r="M36" s="30"/>
      <c r="N36" s="30"/>
      <c r="O36" s="30"/>
      <c r="P36" s="30"/>
      <c r="Q36" s="30"/>
      <c r="R36" s="30"/>
      <c r="S36" s="30"/>
      <c r="T36" s="30"/>
      <c r="U36" s="30"/>
      <c r="V36" s="30"/>
      <c r="W36" s="30"/>
      <c r="X36" s="30"/>
      <c r="Y36" s="30"/>
      <c r="AA36" s="30"/>
    </row>
    <row r="37" spans="1:48" hidden="1" x14ac:dyDescent="0.3">
      <c r="A37" s="508" t="str">
        <f>A3</f>
        <v>Channel</v>
      </c>
      <c r="B37" s="510" t="str">
        <f>B3</f>
        <v>WAML</v>
      </c>
      <c r="C37" s="510" t="str">
        <f>C3</f>
        <v>Annual Verified Gross Savings (MWh)</v>
      </c>
      <c r="D37" s="514" t="str">
        <f>D3</f>
        <v>NTGR</v>
      </c>
      <c r="E37" s="46"/>
      <c r="F37" s="98"/>
      <c r="G37" s="98"/>
      <c r="H37" s="98"/>
      <c r="I37" s="98"/>
      <c r="J37" s="91"/>
      <c r="K37" s="101" t="str">
        <f>K3</f>
        <v>CPAS - Verified Net Savings (MWh)</v>
      </c>
      <c r="L37" s="146"/>
      <c r="M37" s="146"/>
      <c r="N37" s="146"/>
      <c r="O37" s="146"/>
      <c r="P37" s="146"/>
      <c r="Q37" s="146"/>
      <c r="R37" s="146"/>
      <c r="S37" s="146"/>
      <c r="T37" s="146"/>
      <c r="U37" s="146"/>
      <c r="V37" s="146"/>
      <c r="W37" s="146"/>
      <c r="X37" s="146"/>
      <c r="Y37" s="146"/>
      <c r="Z37" s="237"/>
      <c r="AA37" s="30"/>
    </row>
    <row r="38" spans="1:48" hidden="1" x14ac:dyDescent="0.3">
      <c r="A38" s="513"/>
      <c r="B38" s="512"/>
      <c r="C38" s="512"/>
      <c r="D38" s="511"/>
      <c r="E38" s="36"/>
      <c r="F38" s="35"/>
      <c r="G38" s="35"/>
      <c r="H38" s="35"/>
      <c r="I38" s="35"/>
      <c r="J38" s="35"/>
      <c r="K38" s="36">
        <f>AA4</f>
        <v>2040</v>
      </c>
      <c r="L38" s="36">
        <f t="shared" ref="L38:Z52" si="44">AB4</f>
        <v>2041</v>
      </c>
      <c r="M38" s="36">
        <f t="shared" si="44"/>
        <v>2042</v>
      </c>
      <c r="N38" s="36">
        <f t="shared" si="44"/>
        <v>2043</v>
      </c>
      <c r="O38" s="36">
        <f t="shared" si="44"/>
        <v>2044</v>
      </c>
      <c r="P38" s="36">
        <f t="shared" si="44"/>
        <v>2045</v>
      </c>
      <c r="Q38" s="36">
        <f t="shared" si="44"/>
        <v>2046</v>
      </c>
      <c r="R38" s="36">
        <f t="shared" si="44"/>
        <v>2047</v>
      </c>
      <c r="S38" s="36">
        <f t="shared" si="44"/>
        <v>2048</v>
      </c>
      <c r="T38" s="36">
        <f t="shared" si="44"/>
        <v>2049</v>
      </c>
      <c r="U38" s="36">
        <f t="shared" si="44"/>
        <v>2050</v>
      </c>
      <c r="V38" s="36">
        <f t="shared" si="44"/>
        <v>2051</v>
      </c>
      <c r="W38" s="36">
        <f t="shared" si="44"/>
        <v>2052</v>
      </c>
      <c r="X38" s="36">
        <f t="shared" si="44"/>
        <v>2053</v>
      </c>
      <c r="Y38" s="36">
        <f t="shared" si="44"/>
        <v>2054</v>
      </c>
      <c r="Z38" s="36">
        <f t="shared" si="44"/>
        <v>2055</v>
      </c>
      <c r="AA38" s="30"/>
    </row>
    <row r="39" spans="1:48" hidden="1" x14ac:dyDescent="0.3">
      <c r="A39" s="202" t="str">
        <f t="shared" ref="A39:D54" si="45">A5</f>
        <v>Retail Products - Income Qualified</v>
      </c>
      <c r="B39" s="203">
        <f t="shared" si="45"/>
        <v>8.7648997029119968</v>
      </c>
      <c r="C39" s="204">
        <f t="shared" si="45"/>
        <v>82468.426200000002</v>
      </c>
      <c r="D39" s="207">
        <f t="shared" si="45"/>
        <v>0.90436925908014976</v>
      </c>
      <c r="E39" s="353"/>
      <c r="F39" s="353"/>
      <c r="G39" s="353"/>
      <c r="H39" s="353"/>
      <c r="I39" s="353"/>
      <c r="J39" s="353"/>
      <c r="K39" s="396">
        <f t="shared" ref="K39:K67" si="46">AA5</f>
        <v>269.28699999999998</v>
      </c>
      <c r="L39" s="396">
        <f t="shared" si="44"/>
        <v>269.28699999999998</v>
      </c>
      <c r="M39" s="396">
        <f t="shared" si="44"/>
        <v>269.28699999999998</v>
      </c>
      <c r="N39" s="396">
        <f t="shared" si="44"/>
        <v>223.72380000000001</v>
      </c>
      <c r="O39" s="396">
        <f t="shared" si="44"/>
        <v>8.9245999999999999</v>
      </c>
      <c r="P39" s="396">
        <f t="shared" si="44"/>
        <v>0</v>
      </c>
      <c r="Q39" s="396">
        <f t="shared" si="44"/>
        <v>0</v>
      </c>
      <c r="R39" s="396">
        <f t="shared" si="44"/>
        <v>0</v>
      </c>
      <c r="S39" s="396">
        <f t="shared" si="44"/>
        <v>0</v>
      </c>
      <c r="T39" s="396">
        <f t="shared" si="44"/>
        <v>0</v>
      </c>
      <c r="U39" s="396">
        <f t="shared" si="44"/>
        <v>0</v>
      </c>
      <c r="V39" s="396">
        <f t="shared" si="44"/>
        <v>0</v>
      </c>
      <c r="W39" s="396">
        <f t="shared" si="44"/>
        <v>0</v>
      </c>
      <c r="X39" s="396">
        <f t="shared" si="44"/>
        <v>0</v>
      </c>
      <c r="Y39" s="396">
        <f t="shared" si="44"/>
        <v>0</v>
      </c>
      <c r="Z39" s="396">
        <f t="shared" si="44"/>
        <v>0</v>
      </c>
      <c r="AA39" s="30"/>
    </row>
    <row r="40" spans="1:48" hidden="1" x14ac:dyDescent="0.3">
      <c r="A40" s="202" t="str">
        <f t="shared" si="45"/>
        <v>Retail Products - Market Rate</v>
      </c>
      <c r="B40" s="203">
        <f t="shared" si="45"/>
        <v>10.940346238671975</v>
      </c>
      <c r="C40" s="204">
        <f t="shared" si="45"/>
        <v>19244.412999999997</v>
      </c>
      <c r="D40" s="207">
        <f t="shared" si="45"/>
        <v>0.82760368944482754</v>
      </c>
      <c r="E40" s="353"/>
      <c r="F40" s="353"/>
      <c r="G40" s="353"/>
      <c r="H40" s="353"/>
      <c r="I40" s="353"/>
      <c r="J40" s="353"/>
      <c r="K40" s="396">
        <f t="shared" si="46"/>
        <v>330.74459999999999</v>
      </c>
      <c r="L40" s="396">
        <f t="shared" si="44"/>
        <v>330.74459999999999</v>
      </c>
      <c r="M40" s="396">
        <f t="shared" si="44"/>
        <v>330.74459999999999</v>
      </c>
      <c r="N40" s="396">
        <f t="shared" si="44"/>
        <v>268.02339999999998</v>
      </c>
      <c r="O40" s="396">
        <f t="shared" si="44"/>
        <v>0</v>
      </c>
      <c r="P40" s="396">
        <f t="shared" si="44"/>
        <v>0</v>
      </c>
      <c r="Q40" s="396">
        <f t="shared" si="44"/>
        <v>0</v>
      </c>
      <c r="R40" s="396">
        <f t="shared" si="44"/>
        <v>0</v>
      </c>
      <c r="S40" s="396">
        <f t="shared" si="44"/>
        <v>0</v>
      </c>
      <c r="T40" s="396">
        <f t="shared" si="44"/>
        <v>0</v>
      </c>
      <c r="U40" s="396">
        <f t="shared" si="44"/>
        <v>0</v>
      </c>
      <c r="V40" s="396">
        <f t="shared" si="44"/>
        <v>0</v>
      </c>
      <c r="W40" s="396">
        <f t="shared" si="44"/>
        <v>0</v>
      </c>
      <c r="X40" s="396">
        <f t="shared" si="44"/>
        <v>0</v>
      </c>
      <c r="Y40" s="396">
        <f t="shared" si="44"/>
        <v>0</v>
      </c>
      <c r="Z40" s="396">
        <f t="shared" si="44"/>
        <v>0</v>
      </c>
      <c r="AA40" s="30"/>
    </row>
    <row r="41" spans="1:48" hidden="1" x14ac:dyDescent="0.3">
      <c r="A41" s="202" t="str">
        <f t="shared" si="45"/>
        <v>Retail Products - Income Qualified Carryover</v>
      </c>
      <c r="B41" s="203">
        <f t="shared" si="45"/>
        <v>9.9860187958511766</v>
      </c>
      <c r="C41" s="204">
        <f t="shared" si="45"/>
        <v>4663.3747454685354</v>
      </c>
      <c r="D41" s="207">
        <f t="shared" si="45"/>
        <v>0.90842572832917123</v>
      </c>
      <c r="E41" s="353"/>
      <c r="F41" s="353"/>
      <c r="G41" s="353"/>
      <c r="H41" s="353"/>
      <c r="I41" s="353"/>
      <c r="J41" s="353"/>
      <c r="K41" s="396">
        <f t="shared" si="46"/>
        <v>0</v>
      </c>
      <c r="L41" s="396">
        <f t="shared" si="44"/>
        <v>0</v>
      </c>
      <c r="M41" s="396">
        <f t="shared" si="44"/>
        <v>0</v>
      </c>
      <c r="N41" s="396">
        <f t="shared" si="44"/>
        <v>0</v>
      </c>
      <c r="O41" s="396">
        <f t="shared" si="44"/>
        <v>0</v>
      </c>
      <c r="P41" s="396">
        <f t="shared" si="44"/>
        <v>0</v>
      </c>
      <c r="Q41" s="396">
        <f t="shared" si="44"/>
        <v>0</v>
      </c>
      <c r="R41" s="396">
        <f t="shared" si="44"/>
        <v>0</v>
      </c>
      <c r="S41" s="396">
        <f t="shared" si="44"/>
        <v>0</v>
      </c>
      <c r="T41" s="396">
        <f t="shared" si="44"/>
        <v>0</v>
      </c>
      <c r="U41" s="396">
        <f t="shared" si="44"/>
        <v>0</v>
      </c>
      <c r="V41" s="396">
        <f t="shared" si="44"/>
        <v>0</v>
      </c>
      <c r="W41" s="396">
        <f t="shared" si="44"/>
        <v>0</v>
      </c>
      <c r="X41" s="396">
        <f t="shared" si="44"/>
        <v>0</v>
      </c>
      <c r="Y41" s="396">
        <f t="shared" si="44"/>
        <v>0</v>
      </c>
      <c r="Z41" s="396">
        <f t="shared" si="44"/>
        <v>0</v>
      </c>
      <c r="AA41" s="30"/>
    </row>
    <row r="42" spans="1:48" hidden="1" x14ac:dyDescent="0.3">
      <c r="A42" s="202" t="str">
        <f t="shared" si="45"/>
        <v>Retail Products - Market Rate Carryover</v>
      </c>
      <c r="B42" s="203">
        <f t="shared" si="45"/>
        <v>9.4098438541478782</v>
      </c>
      <c r="C42" s="204">
        <f t="shared" si="45"/>
        <v>5195.8600215354354</v>
      </c>
      <c r="D42" s="207">
        <f t="shared" si="45"/>
        <v>0.71332743132743204</v>
      </c>
      <c r="E42" s="353"/>
      <c r="F42" s="353"/>
      <c r="G42" s="353"/>
      <c r="H42" s="353"/>
      <c r="I42" s="353"/>
      <c r="J42" s="353"/>
      <c r="K42" s="396">
        <f t="shared" si="46"/>
        <v>0</v>
      </c>
      <c r="L42" s="396">
        <f t="shared" si="44"/>
        <v>0</v>
      </c>
      <c r="M42" s="396">
        <f t="shared" si="44"/>
        <v>0</v>
      </c>
      <c r="N42" s="396">
        <f t="shared" si="44"/>
        <v>0</v>
      </c>
      <c r="O42" s="396">
        <f t="shared" si="44"/>
        <v>0</v>
      </c>
      <c r="P42" s="396">
        <f t="shared" si="44"/>
        <v>0</v>
      </c>
      <c r="Q42" s="396">
        <f t="shared" si="44"/>
        <v>0</v>
      </c>
      <c r="R42" s="396">
        <f t="shared" si="44"/>
        <v>0</v>
      </c>
      <c r="S42" s="396">
        <f t="shared" si="44"/>
        <v>0</v>
      </c>
      <c r="T42" s="396">
        <f t="shared" si="44"/>
        <v>0</v>
      </c>
      <c r="U42" s="396">
        <f t="shared" si="44"/>
        <v>0</v>
      </c>
      <c r="V42" s="396">
        <f t="shared" si="44"/>
        <v>0</v>
      </c>
      <c r="W42" s="396">
        <f t="shared" si="44"/>
        <v>0</v>
      </c>
      <c r="X42" s="396">
        <f t="shared" si="44"/>
        <v>0</v>
      </c>
      <c r="Y42" s="396">
        <f t="shared" si="44"/>
        <v>0</v>
      </c>
      <c r="Z42" s="396">
        <f t="shared" si="44"/>
        <v>0</v>
      </c>
      <c r="AA42" s="30"/>
    </row>
    <row r="43" spans="1:48" hidden="1" x14ac:dyDescent="0.3">
      <c r="A43" s="202" t="str">
        <f t="shared" si="45"/>
        <v>Income Qualified – Single Family</v>
      </c>
      <c r="B43" s="203">
        <f t="shared" si="45"/>
        <v>14.810258107388318</v>
      </c>
      <c r="C43" s="204">
        <f t="shared" si="45"/>
        <v>4857.2451608935389</v>
      </c>
      <c r="D43" s="207">
        <f t="shared" si="45"/>
        <v>1</v>
      </c>
      <c r="E43" s="353"/>
      <c r="F43" s="353"/>
      <c r="G43" s="353"/>
      <c r="H43" s="353"/>
      <c r="I43" s="353"/>
      <c r="J43" s="353"/>
      <c r="K43" s="396">
        <f t="shared" si="46"/>
        <v>929.72209288939007</v>
      </c>
      <c r="L43" s="396">
        <f t="shared" si="44"/>
        <v>929.72209288939007</v>
      </c>
      <c r="M43" s="396">
        <f t="shared" si="44"/>
        <v>888.34616694791112</v>
      </c>
      <c r="N43" s="396">
        <f t="shared" si="44"/>
        <v>729.33632204798312</v>
      </c>
      <c r="O43" s="396">
        <f t="shared" si="44"/>
        <v>467.92514208636084</v>
      </c>
      <c r="P43" s="396">
        <f t="shared" si="44"/>
        <v>467.92514208636084</v>
      </c>
      <c r="Q43" s="396">
        <f t="shared" si="44"/>
        <v>467.92514208636084</v>
      </c>
      <c r="R43" s="396">
        <f t="shared" si="44"/>
        <v>467.92514208636084</v>
      </c>
      <c r="S43" s="396">
        <f t="shared" si="44"/>
        <v>467.92514208636084</v>
      </c>
      <c r="T43" s="396">
        <f t="shared" si="44"/>
        <v>467.88140177199466</v>
      </c>
      <c r="U43" s="396">
        <f t="shared" si="44"/>
        <v>467.88140177199466</v>
      </c>
      <c r="V43" s="396">
        <f t="shared" si="44"/>
        <v>467.88140177199466</v>
      </c>
      <c r="W43" s="396">
        <f t="shared" si="44"/>
        <v>467.88140177199466</v>
      </c>
      <c r="X43" s="396">
        <f t="shared" si="44"/>
        <v>467.88140177199466</v>
      </c>
      <c r="Y43" s="396">
        <f t="shared" si="44"/>
        <v>0</v>
      </c>
      <c r="Z43" s="396">
        <f t="shared" si="44"/>
        <v>0</v>
      </c>
      <c r="AA43" s="30"/>
    </row>
    <row r="44" spans="1:48" hidden="1" x14ac:dyDescent="0.3">
      <c r="A44" s="202" t="str">
        <f t="shared" si="45"/>
        <v>Income Qualified – CAA</v>
      </c>
      <c r="B44" s="203">
        <f t="shared" si="45"/>
        <v>17.948473105706825</v>
      </c>
      <c r="C44" s="204">
        <f t="shared" si="45"/>
        <v>852.31982792507222</v>
      </c>
      <c r="D44" s="207">
        <f t="shared" si="45"/>
        <v>1</v>
      </c>
      <c r="E44" s="353"/>
      <c r="F44" s="353"/>
      <c r="G44" s="353"/>
      <c r="H44" s="353"/>
      <c r="I44" s="353"/>
      <c r="J44" s="353"/>
      <c r="K44" s="396">
        <f t="shared" si="46"/>
        <v>358.24117087621858</v>
      </c>
      <c r="L44" s="396">
        <f t="shared" si="44"/>
        <v>358.24117087621858</v>
      </c>
      <c r="M44" s="396">
        <f t="shared" si="44"/>
        <v>358.24117087621858</v>
      </c>
      <c r="N44" s="396">
        <f t="shared" si="44"/>
        <v>318.62667501604676</v>
      </c>
      <c r="O44" s="396">
        <f t="shared" si="44"/>
        <v>168.89750922186059</v>
      </c>
      <c r="P44" s="396">
        <f t="shared" si="44"/>
        <v>168.89750922186059</v>
      </c>
      <c r="Q44" s="396">
        <f t="shared" si="44"/>
        <v>168.89750922186059</v>
      </c>
      <c r="R44" s="396">
        <f t="shared" si="44"/>
        <v>168.89750922186059</v>
      </c>
      <c r="S44" s="396">
        <f t="shared" si="44"/>
        <v>168.89750922186059</v>
      </c>
      <c r="T44" s="396">
        <f t="shared" si="44"/>
        <v>168.89750922186059</v>
      </c>
      <c r="U44" s="396">
        <f t="shared" si="44"/>
        <v>168.89750922186059</v>
      </c>
      <c r="V44" s="396">
        <f t="shared" si="44"/>
        <v>168.89750922186059</v>
      </c>
      <c r="W44" s="396">
        <f t="shared" si="44"/>
        <v>168.89750922186059</v>
      </c>
      <c r="X44" s="396">
        <f t="shared" si="44"/>
        <v>168.89750922186059</v>
      </c>
      <c r="Y44" s="396">
        <f t="shared" si="44"/>
        <v>0</v>
      </c>
      <c r="Z44" s="396">
        <f t="shared" si="44"/>
        <v>0</v>
      </c>
      <c r="AA44" s="30"/>
    </row>
    <row r="45" spans="1:48" hidden="1" x14ac:dyDescent="0.3">
      <c r="A45" s="202" t="str">
        <f t="shared" si="45"/>
        <v>Income Qualified – Joint Utility</v>
      </c>
      <c r="B45" s="203">
        <f t="shared" si="45"/>
        <v>17.892147484149518</v>
      </c>
      <c r="C45" s="204">
        <f t="shared" si="45"/>
        <v>168.88963270012204</v>
      </c>
      <c r="D45" s="207">
        <f t="shared" si="45"/>
        <v>1</v>
      </c>
      <c r="E45" s="353"/>
      <c r="F45" s="353"/>
      <c r="G45" s="353"/>
      <c r="H45" s="353"/>
      <c r="I45" s="353"/>
      <c r="J45" s="353"/>
      <c r="K45" s="396">
        <f t="shared" si="46"/>
        <v>86.222209128646028</v>
      </c>
      <c r="L45" s="396">
        <f t="shared" si="44"/>
        <v>86.222209128646028</v>
      </c>
      <c r="M45" s="396">
        <f t="shared" si="44"/>
        <v>86.222209128646028</v>
      </c>
      <c r="N45" s="396">
        <f t="shared" si="44"/>
        <v>86.222209128646028</v>
      </c>
      <c r="O45" s="396">
        <f t="shared" si="44"/>
        <v>7.0053789382378993</v>
      </c>
      <c r="P45" s="396">
        <f t="shared" si="44"/>
        <v>7.0053789382378993</v>
      </c>
      <c r="Q45" s="396">
        <f t="shared" si="44"/>
        <v>7.0053789382378993</v>
      </c>
      <c r="R45" s="396">
        <f t="shared" si="44"/>
        <v>7.0053789382378993</v>
      </c>
      <c r="S45" s="396">
        <f t="shared" si="44"/>
        <v>7.0053789382378993</v>
      </c>
      <c r="T45" s="396">
        <f t="shared" si="44"/>
        <v>7.0053789382378993</v>
      </c>
      <c r="U45" s="396">
        <f t="shared" si="44"/>
        <v>7.0053789382378993</v>
      </c>
      <c r="V45" s="396">
        <f t="shared" si="44"/>
        <v>7.0053789382378993</v>
      </c>
      <c r="W45" s="396">
        <f t="shared" si="44"/>
        <v>7.0053789382378993</v>
      </c>
      <c r="X45" s="396">
        <f t="shared" si="44"/>
        <v>7.0053789382378993</v>
      </c>
      <c r="Y45" s="396">
        <f t="shared" si="44"/>
        <v>0</v>
      </c>
      <c r="Z45" s="396">
        <f t="shared" si="44"/>
        <v>0</v>
      </c>
      <c r="AA45" s="30"/>
    </row>
    <row r="46" spans="1:48" hidden="1" x14ac:dyDescent="0.3">
      <c r="A46" s="202" t="str">
        <f t="shared" si="45"/>
        <v>Income Qualified – Healthier Homes</v>
      </c>
      <c r="B46" s="203">
        <f t="shared" si="45"/>
        <v>15.656468183628117</v>
      </c>
      <c r="C46" s="204">
        <f t="shared" si="45"/>
        <v>41.057577817963548</v>
      </c>
      <c r="D46" s="207">
        <f t="shared" si="45"/>
        <v>1</v>
      </c>
      <c r="E46" s="353"/>
      <c r="F46" s="353"/>
      <c r="G46" s="353"/>
      <c r="H46" s="353"/>
      <c r="I46" s="353"/>
      <c r="J46" s="353"/>
      <c r="K46" s="396">
        <f t="shared" si="46"/>
        <v>11.150556485211904</v>
      </c>
      <c r="L46" s="396">
        <f t="shared" si="44"/>
        <v>11.150556485211904</v>
      </c>
      <c r="M46" s="396">
        <f t="shared" si="44"/>
        <v>9.2808049228984473</v>
      </c>
      <c r="N46" s="396">
        <f t="shared" si="44"/>
        <v>6.9981934274908326</v>
      </c>
      <c r="O46" s="396">
        <f t="shared" si="44"/>
        <v>3.4613799702449795</v>
      </c>
      <c r="P46" s="396">
        <f t="shared" si="44"/>
        <v>3.4613799702449795</v>
      </c>
      <c r="Q46" s="396">
        <f t="shared" si="44"/>
        <v>3.4613799702449795</v>
      </c>
      <c r="R46" s="396">
        <f t="shared" si="44"/>
        <v>3.4613799702449795</v>
      </c>
      <c r="S46" s="396">
        <f t="shared" si="44"/>
        <v>3.4613799702449795</v>
      </c>
      <c r="T46" s="396">
        <f t="shared" si="44"/>
        <v>3.4613799702449795</v>
      </c>
      <c r="U46" s="396">
        <f t="shared" si="44"/>
        <v>3.4613799702449795</v>
      </c>
      <c r="V46" s="396">
        <f t="shared" si="44"/>
        <v>3.4613799702449795</v>
      </c>
      <c r="W46" s="396">
        <f t="shared" si="44"/>
        <v>3.4613799702449795</v>
      </c>
      <c r="X46" s="396">
        <f t="shared" si="44"/>
        <v>3.4613799702449795</v>
      </c>
      <c r="Y46" s="396">
        <f t="shared" si="44"/>
        <v>0</v>
      </c>
      <c r="Z46" s="396">
        <f t="shared" si="44"/>
        <v>0</v>
      </c>
      <c r="AA46" s="30"/>
    </row>
    <row r="47" spans="1:48" hidden="1" x14ac:dyDescent="0.3">
      <c r="A47" s="202" t="str">
        <f t="shared" si="45"/>
        <v>Income Qualified – Smart Savers</v>
      </c>
      <c r="B47" s="203">
        <f t="shared" si="45"/>
        <v>10.999999999999853</v>
      </c>
      <c r="C47" s="204">
        <f t="shared" si="45"/>
        <v>389.98817960532324</v>
      </c>
      <c r="D47" s="207">
        <f t="shared" si="45"/>
        <v>0.99835658810242378</v>
      </c>
      <c r="E47" s="353"/>
      <c r="F47" s="353"/>
      <c r="G47" s="353"/>
      <c r="H47" s="353"/>
      <c r="I47" s="353"/>
      <c r="J47" s="353"/>
      <c r="K47" s="396">
        <f t="shared" si="46"/>
        <v>0</v>
      </c>
      <c r="L47" s="396">
        <f t="shared" si="44"/>
        <v>0</v>
      </c>
      <c r="M47" s="396">
        <f t="shared" si="44"/>
        <v>0</v>
      </c>
      <c r="N47" s="396">
        <f t="shared" si="44"/>
        <v>0</v>
      </c>
      <c r="O47" s="396">
        <f t="shared" si="44"/>
        <v>0</v>
      </c>
      <c r="P47" s="396">
        <f t="shared" si="44"/>
        <v>0</v>
      </c>
      <c r="Q47" s="396">
        <f t="shared" si="44"/>
        <v>0</v>
      </c>
      <c r="R47" s="396">
        <f t="shared" si="44"/>
        <v>0</v>
      </c>
      <c r="S47" s="396">
        <f t="shared" si="44"/>
        <v>0</v>
      </c>
      <c r="T47" s="396">
        <f t="shared" si="44"/>
        <v>0</v>
      </c>
      <c r="U47" s="396">
        <f t="shared" si="44"/>
        <v>0</v>
      </c>
      <c r="V47" s="396">
        <f t="shared" si="44"/>
        <v>0</v>
      </c>
      <c r="W47" s="396">
        <f t="shared" si="44"/>
        <v>0</v>
      </c>
      <c r="X47" s="396">
        <f t="shared" si="44"/>
        <v>0</v>
      </c>
      <c r="Y47" s="396">
        <f t="shared" si="44"/>
        <v>0</v>
      </c>
      <c r="Z47" s="396">
        <f t="shared" si="44"/>
        <v>0</v>
      </c>
      <c r="AA47" s="30"/>
    </row>
    <row r="48" spans="1:48" hidden="1" x14ac:dyDescent="0.3">
      <c r="A48" s="202" t="str">
        <f t="shared" si="45"/>
        <v>Income Qualified – MHAS</v>
      </c>
      <c r="B48" s="203">
        <f t="shared" si="45"/>
        <v>17.32910520375945</v>
      </c>
      <c r="C48" s="204">
        <f t="shared" si="45"/>
        <v>297.39401813325344</v>
      </c>
      <c r="D48" s="207">
        <f t="shared" si="45"/>
        <v>0.999918641573323</v>
      </c>
      <c r="E48" s="353"/>
      <c r="F48" s="353"/>
      <c r="G48" s="353"/>
      <c r="H48" s="353"/>
      <c r="I48" s="353"/>
      <c r="J48" s="353"/>
      <c r="K48" s="396">
        <f t="shared" si="46"/>
        <v>89.377904715620716</v>
      </c>
      <c r="L48" s="396">
        <f t="shared" si="44"/>
        <v>89.377904715620716</v>
      </c>
      <c r="M48" s="396">
        <f t="shared" si="44"/>
        <v>89.377904715620716</v>
      </c>
      <c r="N48" s="396">
        <f t="shared" si="44"/>
        <v>81.189646592085026</v>
      </c>
      <c r="O48" s="396">
        <f t="shared" si="44"/>
        <v>46.396659307140325</v>
      </c>
      <c r="P48" s="396">
        <f t="shared" si="44"/>
        <v>46.396659307140325</v>
      </c>
      <c r="Q48" s="396">
        <f t="shared" si="44"/>
        <v>46.396659307140325</v>
      </c>
      <c r="R48" s="396">
        <f t="shared" si="44"/>
        <v>46.396659307140325</v>
      </c>
      <c r="S48" s="396">
        <f t="shared" si="44"/>
        <v>46.396659307140325</v>
      </c>
      <c r="T48" s="396">
        <f t="shared" si="44"/>
        <v>46.396659307140325</v>
      </c>
      <c r="U48" s="396">
        <f t="shared" si="44"/>
        <v>46.396659307140325</v>
      </c>
      <c r="V48" s="396">
        <f t="shared" si="44"/>
        <v>46.396659307140325</v>
      </c>
      <c r="W48" s="396">
        <f t="shared" si="44"/>
        <v>46.396659307140325</v>
      </c>
      <c r="X48" s="396">
        <f t="shared" si="44"/>
        <v>46.396659307140325</v>
      </c>
      <c r="Y48" s="396">
        <f t="shared" si="44"/>
        <v>0</v>
      </c>
      <c r="Z48" s="396">
        <f t="shared" si="44"/>
        <v>0</v>
      </c>
      <c r="AA48" s="30"/>
    </row>
    <row r="49" spans="1:27" hidden="1" x14ac:dyDescent="0.3">
      <c r="A49" s="202" t="str">
        <f t="shared" si="45"/>
        <v>Income Qualified - Electrification</v>
      </c>
      <c r="B49" s="203">
        <f t="shared" si="45"/>
        <v>17.84577518504852</v>
      </c>
      <c r="C49" s="204">
        <f t="shared" si="45"/>
        <v>364.6509201945338</v>
      </c>
      <c r="D49" s="207">
        <f t="shared" si="45"/>
        <v>1</v>
      </c>
      <c r="E49" s="353"/>
      <c r="F49" s="353"/>
      <c r="G49" s="353"/>
      <c r="H49" s="353"/>
      <c r="I49" s="353"/>
      <c r="J49" s="353"/>
      <c r="K49" s="396">
        <f t="shared" si="46"/>
        <v>68.146987082430911</v>
      </c>
      <c r="L49" s="396">
        <f t="shared" si="44"/>
        <v>68.146987082430911</v>
      </c>
      <c r="M49" s="396">
        <f t="shared" si="44"/>
        <v>68.146987082430911</v>
      </c>
      <c r="N49" s="396">
        <f t="shared" si="44"/>
        <v>68.146987082430911</v>
      </c>
      <c r="O49" s="396">
        <f t="shared" si="44"/>
        <v>48.896801802587049</v>
      </c>
      <c r="P49" s="396">
        <f t="shared" si="44"/>
        <v>48.896801802587049</v>
      </c>
      <c r="Q49" s="396">
        <f t="shared" si="44"/>
        <v>48.896801802587049</v>
      </c>
      <c r="R49" s="396">
        <f t="shared" si="44"/>
        <v>48.896801802587049</v>
      </c>
      <c r="S49" s="396">
        <f t="shared" si="44"/>
        <v>48.896801802587049</v>
      </c>
      <c r="T49" s="396">
        <f t="shared" si="44"/>
        <v>48.896801802587049</v>
      </c>
      <c r="U49" s="396">
        <f t="shared" si="44"/>
        <v>48.896801802587049</v>
      </c>
      <c r="V49" s="396">
        <f t="shared" si="44"/>
        <v>48.896801802587049</v>
      </c>
      <c r="W49" s="396">
        <f t="shared" si="44"/>
        <v>48.896801802587049</v>
      </c>
      <c r="X49" s="396">
        <f t="shared" si="44"/>
        <v>48.896801802587049</v>
      </c>
      <c r="Y49" s="396">
        <f t="shared" si="44"/>
        <v>0</v>
      </c>
      <c r="Z49" s="396">
        <f t="shared" si="44"/>
        <v>0</v>
      </c>
      <c r="AA49" s="30"/>
    </row>
    <row r="50" spans="1:27" hidden="1" x14ac:dyDescent="0.3">
      <c r="A50" s="202" t="str">
        <f t="shared" si="45"/>
        <v>Income Qualified - Carryover</v>
      </c>
      <c r="B50" s="203">
        <f t="shared" si="45"/>
        <v>10</v>
      </c>
      <c r="C50" s="204">
        <f t="shared" si="45"/>
        <v>31.613754103412731</v>
      </c>
      <c r="D50" s="207">
        <f t="shared" si="45"/>
        <v>1</v>
      </c>
      <c r="E50" s="353"/>
      <c r="F50" s="353"/>
      <c r="G50" s="353"/>
      <c r="H50" s="353"/>
      <c r="I50" s="353"/>
      <c r="J50" s="353"/>
      <c r="K50" s="396">
        <f t="shared" si="46"/>
        <v>0</v>
      </c>
      <c r="L50" s="396">
        <f t="shared" si="44"/>
        <v>0</v>
      </c>
      <c r="M50" s="396">
        <f t="shared" si="44"/>
        <v>0</v>
      </c>
      <c r="N50" s="396">
        <f t="shared" si="44"/>
        <v>0</v>
      </c>
      <c r="O50" s="396">
        <f t="shared" si="44"/>
        <v>0</v>
      </c>
      <c r="P50" s="396">
        <f t="shared" si="44"/>
        <v>0</v>
      </c>
      <c r="Q50" s="396">
        <f t="shared" si="44"/>
        <v>0</v>
      </c>
      <c r="R50" s="396">
        <f t="shared" si="44"/>
        <v>0</v>
      </c>
      <c r="S50" s="396">
        <f t="shared" si="44"/>
        <v>0</v>
      </c>
      <c r="T50" s="396">
        <f t="shared" si="44"/>
        <v>0</v>
      </c>
      <c r="U50" s="396">
        <f t="shared" si="44"/>
        <v>0</v>
      </c>
      <c r="V50" s="396">
        <f t="shared" si="44"/>
        <v>0</v>
      </c>
      <c r="W50" s="396">
        <f t="shared" si="44"/>
        <v>0</v>
      </c>
      <c r="X50" s="396">
        <f t="shared" si="44"/>
        <v>0</v>
      </c>
      <c r="Y50" s="396">
        <f t="shared" si="44"/>
        <v>0</v>
      </c>
      <c r="Z50" s="396">
        <f t="shared" si="44"/>
        <v>0</v>
      </c>
      <c r="AA50" s="30"/>
    </row>
    <row r="51" spans="1:27" hidden="1" x14ac:dyDescent="0.3">
      <c r="A51" s="202" t="str">
        <f t="shared" si="45"/>
        <v xml:space="preserve">Multifamily - Income Qualified </v>
      </c>
      <c r="B51" s="203">
        <f t="shared" si="45"/>
        <v>12.903686633157115</v>
      </c>
      <c r="C51" s="204">
        <f t="shared" si="45"/>
        <v>11136.230161254591</v>
      </c>
      <c r="D51" s="207">
        <f t="shared" si="45"/>
        <v>1</v>
      </c>
      <c r="E51" s="353"/>
      <c r="F51" s="353"/>
      <c r="G51" s="353"/>
      <c r="H51" s="353"/>
      <c r="I51" s="353"/>
      <c r="J51" s="353"/>
      <c r="K51" s="396">
        <f t="shared" si="46"/>
        <v>228.75369540182768</v>
      </c>
      <c r="L51" s="396">
        <f t="shared" si="44"/>
        <v>228.75369540182768</v>
      </c>
      <c r="M51" s="396">
        <f t="shared" si="44"/>
        <v>228.75369540182768</v>
      </c>
      <c r="N51" s="396">
        <f t="shared" si="44"/>
        <v>228.75369540182768</v>
      </c>
      <c r="O51" s="396">
        <f t="shared" si="44"/>
        <v>15.590504573419238</v>
      </c>
      <c r="P51" s="396">
        <f t="shared" si="44"/>
        <v>15.590504573419238</v>
      </c>
      <c r="Q51" s="396">
        <f t="shared" si="44"/>
        <v>15.590504573419238</v>
      </c>
      <c r="R51" s="396">
        <f t="shared" si="44"/>
        <v>15.590504573419238</v>
      </c>
      <c r="S51" s="396">
        <f t="shared" si="44"/>
        <v>15.590504573419238</v>
      </c>
      <c r="T51" s="396">
        <f t="shared" si="44"/>
        <v>15.590504573419238</v>
      </c>
      <c r="U51" s="396">
        <f t="shared" si="44"/>
        <v>15.590504573419238</v>
      </c>
      <c r="V51" s="396">
        <f t="shared" si="44"/>
        <v>15.590504573419238</v>
      </c>
      <c r="W51" s="396">
        <f t="shared" si="44"/>
        <v>15.590504573419238</v>
      </c>
      <c r="X51" s="396">
        <f t="shared" si="44"/>
        <v>15.590504573419238</v>
      </c>
      <c r="Y51" s="396">
        <f t="shared" si="44"/>
        <v>0</v>
      </c>
      <c r="Z51" s="396">
        <f t="shared" si="44"/>
        <v>0</v>
      </c>
      <c r="AA51" s="30"/>
    </row>
    <row r="52" spans="1:27" hidden="1" x14ac:dyDescent="0.3">
      <c r="A52" s="202" t="str">
        <f t="shared" si="45"/>
        <v xml:space="preserve">Multifamily - Market Rate </v>
      </c>
      <c r="B52" s="203">
        <f t="shared" si="45"/>
        <v>12.104059384116921</v>
      </c>
      <c r="C52" s="204">
        <f t="shared" si="45"/>
        <v>2158.7298034600972</v>
      </c>
      <c r="D52" s="207">
        <f t="shared" si="45"/>
        <v>0.95034907070988039</v>
      </c>
      <c r="E52" s="353"/>
      <c r="F52" s="353"/>
      <c r="G52" s="353"/>
      <c r="H52" s="353"/>
      <c r="I52" s="353"/>
      <c r="J52" s="353"/>
      <c r="K52" s="396">
        <f t="shared" si="46"/>
        <v>22.214763339248957</v>
      </c>
      <c r="L52" s="396">
        <f t="shared" si="44"/>
        <v>22.214763339248957</v>
      </c>
      <c r="M52" s="396">
        <f t="shared" si="44"/>
        <v>22.214763339248957</v>
      </c>
      <c r="N52" s="396">
        <f t="shared" si="44"/>
        <v>22.214763339248957</v>
      </c>
      <c r="O52" s="396">
        <f t="shared" ref="O52:O67" si="47">AE18</f>
        <v>0</v>
      </c>
      <c r="P52" s="396">
        <f t="shared" ref="P52:P67" si="48">AF18</f>
        <v>0</v>
      </c>
      <c r="Q52" s="396">
        <f t="shared" ref="Q52:Q67" si="49">AG18</f>
        <v>0</v>
      </c>
      <c r="R52" s="396">
        <f t="shared" ref="R52:R67" si="50">AH18</f>
        <v>0</v>
      </c>
      <c r="S52" s="396">
        <f t="shared" ref="S52:S67" si="51">AI18</f>
        <v>0</v>
      </c>
      <c r="T52" s="396">
        <f t="shared" ref="T52:T67" si="52">AJ18</f>
        <v>0</v>
      </c>
      <c r="U52" s="396">
        <f t="shared" ref="U52:U67" si="53">AK18</f>
        <v>0</v>
      </c>
      <c r="V52" s="396">
        <f t="shared" ref="V52:V67" si="54">AL18</f>
        <v>0</v>
      </c>
      <c r="W52" s="396">
        <f t="shared" ref="W52:W67" si="55">AM18</f>
        <v>0</v>
      </c>
      <c r="X52" s="396">
        <f t="shared" ref="X52:X67" si="56">AN18</f>
        <v>0</v>
      </c>
      <c r="Y52" s="396">
        <f t="shared" ref="Y52:Y67" si="57">AO18</f>
        <v>0</v>
      </c>
      <c r="Z52" s="396">
        <f t="shared" ref="Z52:Z67" si="58">AP18</f>
        <v>0</v>
      </c>
      <c r="AA52" s="30"/>
    </row>
    <row r="53" spans="1:27" hidden="1" x14ac:dyDescent="0.3">
      <c r="A53" s="202" t="str">
        <f t="shared" si="45"/>
        <v>Multifamily - Public Housing</v>
      </c>
      <c r="B53" s="203">
        <f t="shared" si="45"/>
        <v>14.701140545552454</v>
      </c>
      <c r="C53" s="204">
        <f t="shared" si="45"/>
        <v>1370.5160242609679</v>
      </c>
      <c r="D53" s="207">
        <f t="shared" si="45"/>
        <v>1</v>
      </c>
      <c r="E53" s="353"/>
      <c r="F53" s="353"/>
      <c r="G53" s="353"/>
      <c r="H53" s="353"/>
      <c r="I53" s="353"/>
      <c r="J53" s="353"/>
      <c r="K53" s="396">
        <f t="shared" si="46"/>
        <v>135.42865225950234</v>
      </c>
      <c r="L53" s="396">
        <f t="shared" ref="L53:L67" si="59">AB19</f>
        <v>135.42865225950234</v>
      </c>
      <c r="M53" s="396">
        <f t="shared" ref="M53:M67" si="60">AC19</f>
        <v>135.42865225950234</v>
      </c>
      <c r="N53" s="396">
        <f t="shared" ref="N53:N67" si="61">AD19</f>
        <v>135.42865225950234</v>
      </c>
      <c r="O53" s="396">
        <f t="shared" si="47"/>
        <v>76.967291118727161</v>
      </c>
      <c r="P53" s="396">
        <f t="shared" si="48"/>
        <v>76.967291118727161</v>
      </c>
      <c r="Q53" s="396">
        <f t="shared" si="49"/>
        <v>76.967291118727161</v>
      </c>
      <c r="R53" s="396">
        <f t="shared" si="50"/>
        <v>76.967291118727161</v>
      </c>
      <c r="S53" s="396">
        <f t="shared" si="51"/>
        <v>76.967291118727161</v>
      </c>
      <c r="T53" s="396">
        <f t="shared" si="52"/>
        <v>76.967291118727161</v>
      </c>
      <c r="U53" s="396">
        <f t="shared" si="53"/>
        <v>76.967291118727161</v>
      </c>
      <c r="V53" s="396">
        <f t="shared" si="54"/>
        <v>76.967291118727161</v>
      </c>
      <c r="W53" s="396">
        <f t="shared" si="55"/>
        <v>76.967291118727161</v>
      </c>
      <c r="X53" s="396">
        <f t="shared" si="56"/>
        <v>76.967291118727161</v>
      </c>
      <c r="Y53" s="396">
        <f t="shared" si="57"/>
        <v>0</v>
      </c>
      <c r="Z53" s="396">
        <f t="shared" si="58"/>
        <v>0</v>
      </c>
      <c r="AA53" s="30"/>
    </row>
    <row r="54" spans="1:27" hidden="1" x14ac:dyDescent="0.3">
      <c r="A54" s="202" t="str">
        <f t="shared" si="45"/>
        <v>Market Rate Single Family - Midstream HVAC</v>
      </c>
      <c r="B54" s="203">
        <f t="shared" si="45"/>
        <v>16.013185526693867</v>
      </c>
      <c r="C54" s="204">
        <f t="shared" si="45"/>
        <v>9752.6972204425292</v>
      </c>
      <c r="D54" s="207">
        <f t="shared" si="45"/>
        <v>0.74318153388423458</v>
      </c>
      <c r="E54" s="353"/>
      <c r="F54" s="353"/>
      <c r="G54" s="353"/>
      <c r="H54" s="353"/>
      <c r="I54" s="353"/>
      <c r="J54" s="353"/>
      <c r="K54" s="396">
        <f t="shared" si="46"/>
        <v>769.9428295003745</v>
      </c>
      <c r="L54" s="396">
        <f t="shared" si="59"/>
        <v>769.9428295003745</v>
      </c>
      <c r="M54" s="396">
        <f t="shared" si="60"/>
        <v>0</v>
      </c>
      <c r="N54" s="396">
        <f t="shared" si="61"/>
        <v>0</v>
      </c>
      <c r="O54" s="396">
        <f t="shared" si="47"/>
        <v>0</v>
      </c>
      <c r="P54" s="396">
        <f t="shared" si="48"/>
        <v>0</v>
      </c>
      <c r="Q54" s="396">
        <f t="shared" si="49"/>
        <v>0</v>
      </c>
      <c r="R54" s="396">
        <f t="shared" si="50"/>
        <v>0</v>
      </c>
      <c r="S54" s="396">
        <f t="shared" si="51"/>
        <v>0</v>
      </c>
      <c r="T54" s="396">
        <f t="shared" si="52"/>
        <v>0</v>
      </c>
      <c r="U54" s="396">
        <f t="shared" si="53"/>
        <v>0</v>
      </c>
      <c r="V54" s="396">
        <f t="shared" si="54"/>
        <v>0</v>
      </c>
      <c r="W54" s="396">
        <f t="shared" si="55"/>
        <v>0</v>
      </c>
      <c r="X54" s="396">
        <f t="shared" si="56"/>
        <v>0</v>
      </c>
      <c r="Y54" s="396">
        <f t="shared" si="57"/>
        <v>0</v>
      </c>
      <c r="Z54" s="396">
        <f t="shared" si="58"/>
        <v>0</v>
      </c>
      <c r="AA54" s="30"/>
    </row>
    <row r="55" spans="1:27" hidden="1" x14ac:dyDescent="0.3">
      <c r="A55" s="202" t="str">
        <f t="shared" ref="A55:D56" si="62">A22</f>
        <v>Market Rate Single Family - Home Efficiency</v>
      </c>
      <c r="B55" s="203">
        <f t="shared" si="62"/>
        <v>25.69649192613554</v>
      </c>
      <c r="C55" s="204">
        <f t="shared" si="62"/>
        <v>142.50138237245707</v>
      </c>
      <c r="D55" s="207">
        <f t="shared" si="62"/>
        <v>0.830350019217862</v>
      </c>
      <c r="E55" s="353"/>
      <c r="F55" s="353"/>
      <c r="G55" s="353"/>
      <c r="H55" s="353"/>
      <c r="I55" s="353"/>
      <c r="J55" s="353"/>
      <c r="K55" s="396">
        <f t="shared" si="46"/>
        <v>70.788816000000011</v>
      </c>
      <c r="L55" s="396">
        <f t="shared" si="59"/>
        <v>70.788816000000011</v>
      </c>
      <c r="M55" s="396">
        <f t="shared" si="60"/>
        <v>0</v>
      </c>
      <c r="N55" s="396">
        <f t="shared" si="61"/>
        <v>0</v>
      </c>
      <c r="O55" s="396">
        <f t="shared" si="47"/>
        <v>0</v>
      </c>
      <c r="P55" s="396">
        <f t="shared" si="48"/>
        <v>0</v>
      </c>
      <c r="Q55" s="396">
        <f t="shared" si="49"/>
        <v>0</v>
      </c>
      <c r="R55" s="396">
        <f t="shared" si="50"/>
        <v>0</v>
      </c>
      <c r="S55" s="396">
        <f t="shared" si="51"/>
        <v>0</v>
      </c>
      <c r="T55" s="396">
        <f t="shared" si="52"/>
        <v>0</v>
      </c>
      <c r="U55" s="396">
        <f t="shared" si="53"/>
        <v>0</v>
      </c>
      <c r="V55" s="396">
        <f t="shared" si="54"/>
        <v>0</v>
      </c>
      <c r="W55" s="396">
        <f t="shared" si="55"/>
        <v>0</v>
      </c>
      <c r="X55" s="396">
        <f t="shared" si="56"/>
        <v>0</v>
      </c>
      <c r="Y55" s="396">
        <f t="shared" si="57"/>
        <v>0</v>
      </c>
      <c r="Z55" s="396">
        <f t="shared" si="58"/>
        <v>0</v>
      </c>
      <c r="AA55" s="30"/>
    </row>
    <row r="56" spans="1:27" hidden="1" x14ac:dyDescent="0.3">
      <c r="A56" s="202" t="str">
        <f t="shared" si="62"/>
        <v>Kits - School Kits</v>
      </c>
      <c r="B56" s="203">
        <f t="shared" si="62"/>
        <v>9.4873679509838009</v>
      </c>
      <c r="C56" s="204">
        <f t="shared" si="62"/>
        <v>7826.641516408662</v>
      </c>
      <c r="D56" s="207">
        <f t="shared" si="62"/>
        <v>1</v>
      </c>
      <c r="E56" s="353"/>
      <c r="F56" s="353"/>
      <c r="G56" s="353"/>
      <c r="H56" s="353"/>
      <c r="I56" s="353"/>
      <c r="J56" s="353"/>
      <c r="K56" s="396">
        <f t="shared" si="46"/>
        <v>103.71327516585981</v>
      </c>
      <c r="L56" s="396">
        <f t="shared" si="59"/>
        <v>103.71327516585981</v>
      </c>
      <c r="M56" s="396">
        <f t="shared" si="60"/>
        <v>103.71327516585981</v>
      </c>
      <c r="N56" s="396">
        <f t="shared" si="61"/>
        <v>89.294808984385682</v>
      </c>
      <c r="O56" s="396">
        <f t="shared" si="47"/>
        <v>58.457912406047122</v>
      </c>
      <c r="P56" s="396">
        <f t="shared" si="48"/>
        <v>58.457912406047122</v>
      </c>
      <c r="Q56" s="396">
        <f t="shared" si="49"/>
        <v>58.457912406047122</v>
      </c>
      <c r="R56" s="396">
        <f t="shared" si="50"/>
        <v>58.457912406047122</v>
      </c>
      <c r="S56" s="396">
        <f t="shared" si="51"/>
        <v>58.457912406047122</v>
      </c>
      <c r="T56" s="396">
        <f t="shared" si="52"/>
        <v>58.457912406047122</v>
      </c>
      <c r="U56" s="396">
        <f t="shared" si="53"/>
        <v>58.457912406047122</v>
      </c>
      <c r="V56" s="396">
        <f t="shared" si="54"/>
        <v>58.457912406047122</v>
      </c>
      <c r="W56" s="396">
        <f t="shared" si="55"/>
        <v>58.457912406047122</v>
      </c>
      <c r="X56" s="396">
        <f t="shared" si="56"/>
        <v>58.457912406047122</v>
      </c>
      <c r="Y56" s="396">
        <f t="shared" si="57"/>
        <v>0</v>
      </c>
      <c r="Z56" s="396">
        <f t="shared" si="58"/>
        <v>0</v>
      </c>
      <c r="AA56" s="30"/>
    </row>
    <row r="57" spans="1:27" hidden="1" x14ac:dyDescent="0.3">
      <c r="A57" s="202" t="str">
        <f t="shared" ref="A57:D59" si="63">A25</f>
        <v>Kits - High School Innovation</v>
      </c>
      <c r="B57" s="203">
        <f t="shared" si="63"/>
        <v>10.881373072317265</v>
      </c>
      <c r="C57" s="204">
        <f t="shared" si="63"/>
        <v>1151.946448693978</v>
      </c>
      <c r="D57" s="207">
        <f t="shared" si="63"/>
        <v>1</v>
      </c>
      <c r="E57" s="353"/>
      <c r="F57" s="353"/>
      <c r="G57" s="353"/>
      <c r="H57" s="353"/>
      <c r="I57" s="353"/>
      <c r="J57" s="353"/>
      <c r="K57" s="396">
        <f t="shared" si="46"/>
        <v>696.83009008753788</v>
      </c>
      <c r="L57" s="396">
        <f t="shared" si="59"/>
        <v>696.83009008753788</v>
      </c>
      <c r="M57" s="396">
        <f t="shared" si="60"/>
        <v>696.83009008753788</v>
      </c>
      <c r="N57" s="396">
        <f t="shared" si="61"/>
        <v>696.83009008753788</v>
      </c>
      <c r="O57" s="396">
        <f t="shared" si="47"/>
        <v>0</v>
      </c>
      <c r="P57" s="396">
        <f t="shared" si="48"/>
        <v>0</v>
      </c>
      <c r="Q57" s="396">
        <f t="shared" si="49"/>
        <v>0</v>
      </c>
      <c r="R57" s="396">
        <f t="shared" si="50"/>
        <v>0</v>
      </c>
      <c r="S57" s="396">
        <f t="shared" si="51"/>
        <v>0</v>
      </c>
      <c r="T57" s="396">
        <f t="shared" si="52"/>
        <v>0</v>
      </c>
      <c r="U57" s="396">
        <f t="shared" si="53"/>
        <v>0</v>
      </c>
      <c r="V57" s="396">
        <f t="shared" si="54"/>
        <v>0</v>
      </c>
      <c r="W57" s="396">
        <f t="shared" si="55"/>
        <v>0</v>
      </c>
      <c r="X57" s="396">
        <f t="shared" si="56"/>
        <v>0</v>
      </c>
      <c r="Y57" s="396">
        <f t="shared" si="57"/>
        <v>0</v>
      </c>
      <c r="Z57" s="396">
        <f t="shared" si="58"/>
        <v>0</v>
      </c>
      <c r="AA57" s="30"/>
    </row>
    <row r="58" spans="1:27" hidden="1" x14ac:dyDescent="0.3">
      <c r="A58" s="202" t="str">
        <f t="shared" si="63"/>
        <v>Kits - Income Qualified Community Kits</v>
      </c>
      <c r="B58" s="203">
        <f t="shared" si="63"/>
        <v>9.0539156909542697</v>
      </c>
      <c r="C58" s="204">
        <f t="shared" si="63"/>
        <v>1664.7780167873639</v>
      </c>
      <c r="D58" s="207">
        <f t="shared" si="63"/>
        <v>1</v>
      </c>
      <c r="E58" s="353"/>
      <c r="F58" s="353"/>
      <c r="G58" s="353"/>
      <c r="H58" s="353"/>
      <c r="I58" s="353"/>
      <c r="J58" s="353"/>
      <c r="K58" s="396">
        <f t="shared" si="46"/>
        <v>104.80205735793901</v>
      </c>
      <c r="L58" s="396">
        <f t="shared" si="59"/>
        <v>104.80205735793901</v>
      </c>
      <c r="M58" s="396">
        <f t="shared" si="60"/>
        <v>104.80205735793901</v>
      </c>
      <c r="N58" s="396">
        <f t="shared" si="61"/>
        <v>104.80205735793901</v>
      </c>
      <c r="O58" s="396">
        <f t="shared" si="47"/>
        <v>0</v>
      </c>
      <c r="P58" s="396">
        <f t="shared" si="48"/>
        <v>0</v>
      </c>
      <c r="Q58" s="396">
        <f t="shared" si="49"/>
        <v>0</v>
      </c>
      <c r="R58" s="396">
        <f t="shared" si="50"/>
        <v>0</v>
      </c>
      <c r="S58" s="396">
        <f t="shared" si="51"/>
        <v>0</v>
      </c>
      <c r="T58" s="396">
        <f t="shared" si="52"/>
        <v>0</v>
      </c>
      <c r="U58" s="396">
        <f t="shared" si="53"/>
        <v>0</v>
      </c>
      <c r="V58" s="396">
        <f t="shared" si="54"/>
        <v>0</v>
      </c>
      <c r="W58" s="396">
        <f t="shared" si="55"/>
        <v>0</v>
      </c>
      <c r="X58" s="396">
        <f t="shared" si="56"/>
        <v>0</v>
      </c>
      <c r="Y58" s="396">
        <f t="shared" si="57"/>
        <v>0</v>
      </c>
      <c r="Z58" s="396">
        <f t="shared" si="58"/>
        <v>0</v>
      </c>
      <c r="AA58" s="30"/>
    </row>
    <row r="59" spans="1:27" hidden="1" x14ac:dyDescent="0.3">
      <c r="A59" s="202" t="str">
        <f t="shared" si="63"/>
        <v>Kits - Mobile Home Kits</v>
      </c>
      <c r="B59" s="203">
        <f t="shared" si="63"/>
        <v>8.1809282774630372</v>
      </c>
      <c r="C59" s="204">
        <f t="shared" si="63"/>
        <v>216.2505492219845</v>
      </c>
      <c r="D59" s="207">
        <f t="shared" si="63"/>
        <v>1</v>
      </c>
      <c r="E59" s="353"/>
      <c r="F59" s="353"/>
      <c r="G59" s="353"/>
      <c r="H59" s="353"/>
      <c r="I59" s="353"/>
      <c r="J59" s="353"/>
      <c r="K59" s="396">
        <f t="shared" si="46"/>
        <v>157.78805735934111</v>
      </c>
      <c r="L59" s="396">
        <f t="shared" si="59"/>
        <v>157.78805735934111</v>
      </c>
      <c r="M59" s="396">
        <f t="shared" si="60"/>
        <v>157.78805735934111</v>
      </c>
      <c r="N59" s="396">
        <f t="shared" si="61"/>
        <v>157.78805735934111</v>
      </c>
      <c r="O59" s="396">
        <f t="shared" si="47"/>
        <v>0</v>
      </c>
      <c r="P59" s="396">
        <f t="shared" si="48"/>
        <v>0</v>
      </c>
      <c r="Q59" s="396">
        <f t="shared" si="49"/>
        <v>0</v>
      </c>
      <c r="R59" s="396">
        <f t="shared" si="50"/>
        <v>0</v>
      </c>
      <c r="S59" s="396">
        <f t="shared" si="51"/>
        <v>0</v>
      </c>
      <c r="T59" s="396">
        <f t="shared" si="52"/>
        <v>0</v>
      </c>
      <c r="U59" s="396">
        <f t="shared" si="53"/>
        <v>0</v>
      </c>
      <c r="V59" s="396">
        <f t="shared" si="54"/>
        <v>0</v>
      </c>
      <c r="W59" s="396">
        <f t="shared" si="55"/>
        <v>0</v>
      </c>
      <c r="X59" s="396">
        <f t="shared" si="56"/>
        <v>0</v>
      </c>
      <c r="Y59" s="396">
        <f t="shared" si="57"/>
        <v>0</v>
      </c>
      <c r="Z59" s="396">
        <f t="shared" si="58"/>
        <v>0</v>
      </c>
      <c r="AA59" s="30"/>
    </row>
    <row r="60" spans="1:27" hidden="1" x14ac:dyDescent="0.3">
      <c r="A60" s="202" t="str">
        <f>A24</f>
        <v>Kits - Joint Utility School Kits</v>
      </c>
      <c r="B60" s="203">
        <f>B24</f>
        <v>9.552960563894878</v>
      </c>
      <c r="C60" s="204">
        <f>C24</f>
        <v>1028.4484329417294</v>
      </c>
      <c r="D60" s="207">
        <f>D24</f>
        <v>1</v>
      </c>
      <c r="E60" s="353"/>
      <c r="F60" s="353"/>
      <c r="G60" s="353"/>
      <c r="H60" s="353"/>
      <c r="I60" s="353"/>
      <c r="J60" s="353"/>
      <c r="K60" s="396">
        <f t="shared" si="46"/>
        <v>58.022196117801123</v>
      </c>
      <c r="L60" s="396">
        <f t="shared" si="59"/>
        <v>58.022196117801123</v>
      </c>
      <c r="M60" s="396">
        <f t="shared" si="60"/>
        <v>58.022196117801123</v>
      </c>
      <c r="N60" s="396">
        <f t="shared" si="61"/>
        <v>58.022196117801123</v>
      </c>
      <c r="O60" s="396">
        <f t="shared" si="47"/>
        <v>0</v>
      </c>
      <c r="P60" s="396">
        <f t="shared" si="48"/>
        <v>0</v>
      </c>
      <c r="Q60" s="396">
        <f t="shared" si="49"/>
        <v>0</v>
      </c>
      <c r="R60" s="396">
        <f t="shared" si="50"/>
        <v>0</v>
      </c>
      <c r="S60" s="396">
        <f t="shared" si="51"/>
        <v>0</v>
      </c>
      <c r="T60" s="396">
        <f t="shared" si="52"/>
        <v>0</v>
      </c>
      <c r="U60" s="396">
        <f t="shared" si="53"/>
        <v>0</v>
      </c>
      <c r="V60" s="396">
        <f t="shared" si="54"/>
        <v>0</v>
      </c>
      <c r="W60" s="396">
        <f t="shared" si="55"/>
        <v>0</v>
      </c>
      <c r="X60" s="396">
        <f t="shared" si="56"/>
        <v>0</v>
      </c>
      <c r="Y60" s="396">
        <f t="shared" si="57"/>
        <v>0</v>
      </c>
      <c r="Z60" s="396">
        <f t="shared" si="58"/>
        <v>0</v>
      </c>
      <c r="AA60" s="30"/>
    </row>
    <row r="61" spans="1:27" hidden="1" x14ac:dyDescent="0.3">
      <c r="A61" s="202" t="str">
        <f t="shared" ref="A61:D64" si="64">A28</f>
        <v>Kits - BN Community Kits</v>
      </c>
      <c r="B61" s="203">
        <f t="shared" si="64"/>
        <v>7.8560586761486491</v>
      </c>
      <c r="C61" s="204">
        <f t="shared" si="64"/>
        <v>109.52115866594501</v>
      </c>
      <c r="D61" s="207">
        <f t="shared" si="64"/>
        <v>1</v>
      </c>
      <c r="E61" s="353"/>
      <c r="F61" s="353"/>
      <c r="G61" s="353"/>
      <c r="H61" s="353"/>
      <c r="I61" s="353"/>
      <c r="J61" s="353"/>
      <c r="K61" s="396">
        <f t="shared" si="46"/>
        <v>0</v>
      </c>
      <c r="L61" s="396">
        <f t="shared" si="59"/>
        <v>0</v>
      </c>
      <c r="M61" s="396">
        <f t="shared" si="60"/>
        <v>0</v>
      </c>
      <c r="N61" s="396">
        <f t="shared" si="61"/>
        <v>0</v>
      </c>
      <c r="O61" s="396">
        <f t="shared" si="47"/>
        <v>0</v>
      </c>
      <c r="P61" s="396">
        <f t="shared" si="48"/>
        <v>0</v>
      </c>
      <c r="Q61" s="396">
        <f t="shared" si="49"/>
        <v>0</v>
      </c>
      <c r="R61" s="396">
        <f t="shared" si="50"/>
        <v>0</v>
      </c>
      <c r="S61" s="396">
        <f t="shared" si="51"/>
        <v>0</v>
      </c>
      <c r="T61" s="396">
        <f t="shared" si="52"/>
        <v>0</v>
      </c>
      <c r="U61" s="396">
        <f t="shared" si="53"/>
        <v>0</v>
      </c>
      <c r="V61" s="396">
        <f t="shared" si="54"/>
        <v>0</v>
      </c>
      <c r="W61" s="396">
        <f t="shared" si="55"/>
        <v>0</v>
      </c>
      <c r="X61" s="396">
        <f t="shared" si="56"/>
        <v>0</v>
      </c>
      <c r="Y61" s="396">
        <f t="shared" si="57"/>
        <v>0</v>
      </c>
      <c r="Z61" s="396">
        <f t="shared" si="58"/>
        <v>0</v>
      </c>
      <c r="AA61" s="30"/>
    </row>
    <row r="62" spans="1:27" hidden="1" x14ac:dyDescent="0.3">
      <c r="A62" s="202" t="str">
        <f t="shared" si="64"/>
        <v>Kits - Food Bank Kits</v>
      </c>
      <c r="B62" s="203">
        <f t="shared" si="64"/>
        <v>7.6336654100932506</v>
      </c>
      <c r="C62" s="204">
        <f t="shared" si="64"/>
        <v>1791.619543672</v>
      </c>
      <c r="D62" s="207">
        <f t="shared" si="64"/>
        <v>1</v>
      </c>
      <c r="E62" s="353"/>
      <c r="F62" s="353"/>
      <c r="G62" s="353"/>
      <c r="H62" s="353"/>
      <c r="I62" s="353"/>
      <c r="J62" s="353"/>
      <c r="K62" s="396">
        <f t="shared" si="46"/>
        <v>0</v>
      </c>
      <c r="L62" s="396">
        <f t="shared" si="59"/>
        <v>0</v>
      </c>
      <c r="M62" s="396">
        <f t="shared" si="60"/>
        <v>0</v>
      </c>
      <c r="N62" s="396">
        <f t="shared" si="61"/>
        <v>0</v>
      </c>
      <c r="O62" s="396">
        <f t="shared" si="47"/>
        <v>0</v>
      </c>
      <c r="P62" s="396">
        <f t="shared" si="48"/>
        <v>0</v>
      </c>
      <c r="Q62" s="396">
        <f t="shared" si="49"/>
        <v>0</v>
      </c>
      <c r="R62" s="396">
        <f t="shared" si="50"/>
        <v>0</v>
      </c>
      <c r="S62" s="396">
        <f t="shared" si="51"/>
        <v>0</v>
      </c>
      <c r="T62" s="396">
        <f t="shared" si="52"/>
        <v>0</v>
      </c>
      <c r="U62" s="396">
        <f t="shared" si="53"/>
        <v>0</v>
      </c>
      <c r="V62" s="396">
        <f t="shared" si="54"/>
        <v>0</v>
      </c>
      <c r="W62" s="396">
        <f t="shared" si="55"/>
        <v>0</v>
      </c>
      <c r="X62" s="396">
        <f t="shared" si="56"/>
        <v>0</v>
      </c>
      <c r="Y62" s="396">
        <f t="shared" si="57"/>
        <v>0</v>
      </c>
      <c r="Z62" s="396">
        <f t="shared" si="58"/>
        <v>0</v>
      </c>
      <c r="AA62" s="30"/>
    </row>
    <row r="63" spans="1:27" hidden="1" x14ac:dyDescent="0.3">
      <c r="A63" s="202" t="str">
        <f t="shared" si="64"/>
        <v>Kits - Carryover</v>
      </c>
      <c r="B63" s="203">
        <f t="shared" si="64"/>
        <v>9.8950262883593414</v>
      </c>
      <c r="C63" s="204">
        <f t="shared" si="64"/>
        <v>372.73441748861995</v>
      </c>
      <c r="D63" s="207">
        <f t="shared" si="64"/>
        <v>1</v>
      </c>
      <c r="E63" s="353"/>
      <c r="F63" s="353"/>
      <c r="G63" s="353"/>
      <c r="H63" s="353"/>
      <c r="I63" s="353"/>
      <c r="J63" s="353"/>
      <c r="K63" s="396">
        <f t="shared" si="46"/>
        <v>0</v>
      </c>
      <c r="L63" s="396">
        <f t="shared" si="59"/>
        <v>0</v>
      </c>
      <c r="M63" s="396">
        <f t="shared" si="60"/>
        <v>0</v>
      </c>
      <c r="N63" s="396">
        <f t="shared" si="61"/>
        <v>0</v>
      </c>
      <c r="O63" s="396">
        <f t="shared" si="47"/>
        <v>0</v>
      </c>
      <c r="P63" s="396">
        <f t="shared" si="48"/>
        <v>0</v>
      </c>
      <c r="Q63" s="396">
        <f t="shared" si="49"/>
        <v>0</v>
      </c>
      <c r="R63" s="396">
        <f t="shared" si="50"/>
        <v>0</v>
      </c>
      <c r="S63" s="396">
        <f t="shared" si="51"/>
        <v>0</v>
      </c>
      <c r="T63" s="396">
        <f t="shared" si="52"/>
        <v>0</v>
      </c>
      <c r="U63" s="396">
        <f t="shared" si="53"/>
        <v>0</v>
      </c>
      <c r="V63" s="396">
        <f t="shared" si="54"/>
        <v>0</v>
      </c>
      <c r="W63" s="396">
        <f t="shared" si="55"/>
        <v>0</v>
      </c>
      <c r="X63" s="396">
        <f t="shared" si="56"/>
        <v>0</v>
      </c>
      <c r="Y63" s="396">
        <f t="shared" si="57"/>
        <v>0</v>
      </c>
      <c r="Z63" s="396">
        <f t="shared" si="58"/>
        <v>0</v>
      </c>
      <c r="AA63" s="30"/>
    </row>
    <row r="64" spans="1:27" hidden="1" x14ac:dyDescent="0.3">
      <c r="A64" s="202" t="str">
        <f t="shared" si="64"/>
        <v>Residential NPSO Adder</v>
      </c>
      <c r="B64" s="203">
        <f t="shared" si="64"/>
        <v>12.204560855654226</v>
      </c>
      <c r="C64" s="204">
        <f t="shared" si="64"/>
        <v>900.580815572299</v>
      </c>
      <c r="D64" s="207" t="str">
        <f t="shared" si="64"/>
        <v>N/A</v>
      </c>
      <c r="E64" s="353"/>
      <c r="F64" s="353"/>
      <c r="G64" s="353"/>
      <c r="H64" s="353"/>
      <c r="I64" s="353"/>
      <c r="J64" s="353"/>
      <c r="K64" s="396">
        <f t="shared" si="46"/>
        <v>0</v>
      </c>
      <c r="L64" s="396">
        <f t="shared" si="59"/>
        <v>0</v>
      </c>
      <c r="M64" s="396">
        <f t="shared" si="60"/>
        <v>0</v>
      </c>
      <c r="N64" s="396">
        <f t="shared" si="61"/>
        <v>0</v>
      </c>
      <c r="O64" s="396">
        <f t="shared" si="47"/>
        <v>0</v>
      </c>
      <c r="P64" s="396">
        <f t="shared" si="48"/>
        <v>0</v>
      </c>
      <c r="Q64" s="396">
        <f t="shared" si="49"/>
        <v>0</v>
      </c>
      <c r="R64" s="396">
        <f t="shared" si="50"/>
        <v>0</v>
      </c>
      <c r="S64" s="396">
        <f t="shared" si="51"/>
        <v>0</v>
      </c>
      <c r="T64" s="396">
        <f t="shared" si="52"/>
        <v>0</v>
      </c>
      <c r="U64" s="396">
        <f t="shared" si="53"/>
        <v>0</v>
      </c>
      <c r="V64" s="396">
        <f t="shared" si="54"/>
        <v>0</v>
      </c>
      <c r="W64" s="396">
        <f t="shared" si="55"/>
        <v>0</v>
      </c>
      <c r="X64" s="396">
        <f t="shared" si="56"/>
        <v>0</v>
      </c>
      <c r="Y64" s="396">
        <f t="shared" si="57"/>
        <v>0</v>
      </c>
      <c r="Z64" s="396">
        <f t="shared" si="58"/>
        <v>0</v>
      </c>
      <c r="AA64" s="30"/>
    </row>
    <row r="65" spans="1:27" hidden="1" x14ac:dyDescent="0.3">
      <c r="A65" s="183" t="str">
        <f>A32</f>
        <v>2024 Residential Program CPAS</v>
      </c>
      <c r="B65" s="199"/>
      <c r="C65" s="185">
        <f t="shared" ref="C65:D65" si="65">C32</f>
        <v>159795.63733687039</v>
      </c>
      <c r="D65" s="208">
        <f t="shared" si="65"/>
        <v>0.9013900842834619</v>
      </c>
      <c r="E65" s="92"/>
      <c r="F65" s="92"/>
      <c r="G65" s="92"/>
      <c r="H65" s="92"/>
      <c r="I65" s="92"/>
      <c r="J65" s="92"/>
      <c r="K65" s="185">
        <f t="shared" si="46"/>
        <v>38.025079508169981</v>
      </c>
      <c r="L65" s="185">
        <f t="shared" si="59"/>
        <v>38.025079508169981</v>
      </c>
      <c r="M65" s="185">
        <f t="shared" si="60"/>
        <v>14.156851793658372</v>
      </c>
      <c r="N65" s="185">
        <f t="shared" si="61"/>
        <v>11.765522142032673</v>
      </c>
      <c r="O65" s="185">
        <f t="shared" si="47"/>
        <v>1.8121952845874607</v>
      </c>
      <c r="P65" s="185">
        <f t="shared" si="48"/>
        <v>1.8121952845874607</v>
      </c>
      <c r="Q65" s="185">
        <f t="shared" si="49"/>
        <v>1.8121952845874607</v>
      </c>
      <c r="R65" s="185">
        <f t="shared" si="50"/>
        <v>1.8121952845874607</v>
      </c>
      <c r="S65" s="185">
        <f t="shared" si="51"/>
        <v>1.8121952845874607</v>
      </c>
      <c r="T65" s="185">
        <f t="shared" si="52"/>
        <v>1.8121952845874607</v>
      </c>
      <c r="U65" s="185">
        <f t="shared" si="53"/>
        <v>1.8121952845874607</v>
      </c>
      <c r="V65" s="185">
        <f t="shared" si="54"/>
        <v>1.8121952845874607</v>
      </c>
      <c r="W65" s="185">
        <f t="shared" si="55"/>
        <v>1.8121952845874607</v>
      </c>
      <c r="X65" s="185">
        <f t="shared" si="56"/>
        <v>1.8121952845874607</v>
      </c>
      <c r="Y65" s="185">
        <f t="shared" si="57"/>
        <v>0</v>
      </c>
      <c r="Z65" s="185">
        <f t="shared" si="58"/>
        <v>0</v>
      </c>
      <c r="AA65" s="30"/>
    </row>
    <row r="66" spans="1:27" hidden="1" x14ac:dyDescent="0.3">
      <c r="A66" s="183" t="str">
        <f t="shared" ref="A66" si="66">A33</f>
        <v>Expiring 2024 Residential Program CPAS</v>
      </c>
      <c r="B66" s="188"/>
      <c r="C66" s="189"/>
      <c r="D66" s="236"/>
      <c r="E66" s="92"/>
      <c r="F66" s="92"/>
      <c r="G66" s="92"/>
      <c r="H66" s="92"/>
      <c r="I66" s="92"/>
      <c r="J66" s="92"/>
      <c r="K66" s="177">
        <f t="shared" si="46"/>
        <v>4529.2020332751208</v>
      </c>
      <c r="L66" s="177">
        <f t="shared" si="59"/>
        <v>4529.2020332751208</v>
      </c>
      <c r="M66" s="177">
        <f t="shared" si="60"/>
        <v>3621.3564825564417</v>
      </c>
      <c r="N66" s="177">
        <f t="shared" si="61"/>
        <v>3287.1670763442989</v>
      </c>
      <c r="O66" s="177">
        <f t="shared" si="47"/>
        <v>904.33537470921272</v>
      </c>
      <c r="P66" s="177">
        <f t="shared" si="48"/>
        <v>895.41077470921266</v>
      </c>
      <c r="Q66" s="177">
        <f t="shared" si="49"/>
        <v>895.41077470921266</v>
      </c>
      <c r="R66" s="177">
        <f t="shared" si="50"/>
        <v>895.41077470921266</v>
      </c>
      <c r="S66" s="177">
        <f t="shared" si="51"/>
        <v>895.41077470921266</v>
      </c>
      <c r="T66" s="177">
        <f t="shared" si="52"/>
        <v>895.36703439484643</v>
      </c>
      <c r="U66" s="177">
        <f t="shared" si="53"/>
        <v>895.36703439484643</v>
      </c>
      <c r="V66" s="177">
        <f t="shared" si="54"/>
        <v>895.36703439484643</v>
      </c>
      <c r="W66" s="177">
        <f t="shared" si="55"/>
        <v>895.36703439484643</v>
      </c>
      <c r="X66" s="177">
        <f t="shared" si="56"/>
        <v>895.36703439484643</v>
      </c>
      <c r="Y66" s="177">
        <f t="shared" si="57"/>
        <v>0</v>
      </c>
      <c r="Z66" s="177">
        <f t="shared" si="58"/>
        <v>0</v>
      </c>
      <c r="AA66" s="30"/>
    </row>
    <row r="67" spans="1:27" hidden="1" x14ac:dyDescent="0.3">
      <c r="A67" s="183" t="str">
        <f t="shared" ref="A67" si="67">A34</f>
        <v>Expired 2024 Residential Program CPAS</v>
      </c>
      <c r="B67" s="188"/>
      <c r="C67" s="189"/>
      <c r="D67" s="190"/>
      <c r="E67" s="92"/>
      <c r="F67" s="92"/>
      <c r="G67" s="92"/>
      <c r="H67" s="92"/>
      <c r="I67" s="92"/>
      <c r="J67" s="92"/>
      <c r="K67" s="177">
        <f t="shared" si="46"/>
        <v>15086.303235526339</v>
      </c>
      <c r="L67" s="177">
        <f t="shared" si="59"/>
        <v>65146.427334734333</v>
      </c>
      <c r="M67" s="177">
        <f t="shared" si="60"/>
        <v>907.84555071867908</v>
      </c>
      <c r="N67" s="177">
        <f t="shared" si="61"/>
        <v>334.18940621214279</v>
      </c>
      <c r="O67" s="177">
        <f t="shared" si="47"/>
        <v>2382.8317016350861</v>
      </c>
      <c r="P67" s="177">
        <f t="shared" si="48"/>
        <v>3633.7912585659083</v>
      </c>
      <c r="Q67" s="177">
        <f t="shared" si="49"/>
        <v>0</v>
      </c>
      <c r="R67" s="177">
        <f t="shared" si="50"/>
        <v>0</v>
      </c>
      <c r="S67" s="177">
        <f t="shared" si="51"/>
        <v>8.9246000000000549</v>
      </c>
      <c r="T67" s="177">
        <f t="shared" si="52"/>
        <v>4.3740314366232269E-2</v>
      </c>
      <c r="U67" s="177">
        <f t="shared" si="53"/>
        <v>0</v>
      </c>
      <c r="V67" s="177">
        <f t="shared" si="54"/>
        <v>0</v>
      </c>
      <c r="W67" s="177">
        <f t="shared" si="55"/>
        <v>3633.8349988802743</v>
      </c>
      <c r="X67" s="177">
        <f t="shared" si="56"/>
        <v>0</v>
      </c>
      <c r="Y67" s="177">
        <f t="shared" si="57"/>
        <v>895.36703439484643</v>
      </c>
      <c r="Z67" s="177">
        <f t="shared" si="58"/>
        <v>0</v>
      </c>
      <c r="AA67" s="30"/>
    </row>
    <row r="68" spans="1:27" hidden="1" x14ac:dyDescent="0.3">
      <c r="A68" s="196" t="str">
        <f t="shared" ref="A68:B68" si="68">A35</f>
        <v>WAML</v>
      </c>
      <c r="B68" s="209">
        <f t="shared" si="68"/>
        <v>10.348352461270929</v>
      </c>
      <c r="C68" s="56"/>
      <c r="D68" s="30"/>
      <c r="E68" s="30"/>
      <c r="F68" s="30"/>
      <c r="G68" s="30"/>
      <c r="H68" s="30"/>
      <c r="I68" s="30"/>
      <c r="J68" s="30"/>
      <c r="K68" s="30"/>
      <c r="L68" s="30"/>
      <c r="M68" s="30"/>
      <c r="N68" s="30"/>
      <c r="O68" s="30"/>
      <c r="P68" s="30"/>
      <c r="Q68" s="30"/>
      <c r="R68" s="30"/>
      <c r="S68" s="30"/>
      <c r="T68" s="30"/>
      <c r="U68" s="30"/>
      <c r="V68" s="30"/>
      <c r="W68" s="30"/>
      <c r="X68" s="30"/>
      <c r="Y68" s="30"/>
      <c r="Z68" s="30"/>
      <c r="AA68" s="30"/>
    </row>
    <row r="69" spans="1:27" x14ac:dyDescent="0.3">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7" x14ac:dyDescent="0.3">
      <c r="W70" s="30"/>
    </row>
  </sheetData>
  <mergeCells count="9">
    <mergeCell ref="AV3:AV4"/>
    <mergeCell ref="D3:D4"/>
    <mergeCell ref="A37:A38"/>
    <mergeCell ref="B37:B38"/>
    <mergeCell ref="C37:C38"/>
    <mergeCell ref="D37:D38"/>
    <mergeCell ref="A3:A4"/>
    <mergeCell ref="B3:B4"/>
    <mergeCell ref="C3:C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BB17-EE16-4C8A-8F64-897B6C42BACA}">
  <dimension ref="A1:BK35"/>
  <sheetViews>
    <sheetView workbookViewId="0">
      <selection activeCell="M18" sqref="M18"/>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405</v>
      </c>
    </row>
    <row r="2" spans="1:63" ht="15.75" customHeight="1" x14ac:dyDescent="0.3"/>
    <row r="3" spans="1:63" ht="15.75" customHeight="1" x14ac:dyDescent="0.3">
      <c r="A3" s="508" t="s">
        <v>77</v>
      </c>
      <c r="B3" s="510" t="s">
        <v>66</v>
      </c>
      <c r="C3" s="510" t="s">
        <v>282</v>
      </c>
      <c r="D3" s="510"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1" t="s">
        <v>1</v>
      </c>
    </row>
    <row r="4" spans="1:63" ht="15.75" customHeight="1" x14ac:dyDescent="0.3">
      <c r="A4" s="513"/>
      <c r="B4" s="512"/>
      <c r="C4" s="512"/>
      <c r="D4" s="511"/>
      <c r="E4" s="36">
        <v>2018</v>
      </c>
      <c r="F4" s="35">
        <f>E4+1</f>
        <v>2019</v>
      </c>
      <c r="G4" s="35">
        <f t="shared" ref="G4:J4" si="0">F4+1</f>
        <v>2020</v>
      </c>
      <c r="H4" s="35">
        <f t="shared" si="0"/>
        <v>2021</v>
      </c>
      <c r="I4" s="35">
        <f t="shared" si="0"/>
        <v>2022</v>
      </c>
      <c r="J4" s="35">
        <f t="shared" si="0"/>
        <v>2023</v>
      </c>
      <c r="K4" s="35">
        <f t="shared" ref="K4:L4" si="1">J4+1</f>
        <v>2024</v>
      </c>
      <c r="L4" s="35">
        <f t="shared" si="1"/>
        <v>2025</v>
      </c>
      <c r="M4" s="35">
        <f t="shared" ref="M4" si="2">L4+1</f>
        <v>2026</v>
      </c>
      <c r="N4" s="35">
        <f t="shared" ref="N4" si="3">M4+1</f>
        <v>2027</v>
      </c>
      <c r="O4" s="35">
        <f t="shared" ref="O4" si="4">N4+1</f>
        <v>2028</v>
      </c>
      <c r="P4" s="35">
        <f t="shared" ref="P4" si="5">O4+1</f>
        <v>2029</v>
      </c>
      <c r="Q4" s="35">
        <f t="shared" ref="Q4" si="6">P4+1</f>
        <v>2030</v>
      </c>
      <c r="R4" s="35">
        <f t="shared" ref="R4" si="7">Q4+1</f>
        <v>2031</v>
      </c>
      <c r="S4" s="35">
        <f t="shared" ref="S4" si="8">R4+1</f>
        <v>2032</v>
      </c>
      <c r="T4" s="35">
        <f t="shared" ref="T4" si="9">S4+1</f>
        <v>2033</v>
      </c>
      <c r="U4" s="35">
        <f t="shared" ref="U4" si="10">T4+1</f>
        <v>2034</v>
      </c>
      <c r="V4" s="35">
        <f t="shared" ref="V4" si="11">U4+1</f>
        <v>2035</v>
      </c>
      <c r="W4" s="35">
        <f t="shared" ref="W4" si="12">V4+1</f>
        <v>2036</v>
      </c>
      <c r="X4" s="35">
        <f t="shared" ref="X4" si="13">W4+1</f>
        <v>2037</v>
      </c>
      <c r="Y4" s="35">
        <f t="shared" ref="Y4" si="14">X4+1</f>
        <v>2038</v>
      </c>
      <c r="Z4" s="35">
        <f t="shared" ref="Z4" si="15">Y4+1</f>
        <v>2039</v>
      </c>
      <c r="AA4" s="35">
        <f t="shared" ref="AA4" si="16">Z4+1</f>
        <v>2040</v>
      </c>
      <c r="AB4" s="35">
        <f t="shared" ref="AB4" si="17">AA4+1</f>
        <v>2041</v>
      </c>
      <c r="AC4" s="35">
        <f t="shared" ref="AC4" si="18">AB4+1</f>
        <v>2042</v>
      </c>
      <c r="AD4" s="35">
        <f t="shared" ref="AD4" si="19">AC4+1</f>
        <v>2043</v>
      </c>
      <c r="AE4" s="35">
        <f t="shared" ref="AE4" si="20">AD4+1</f>
        <v>2044</v>
      </c>
      <c r="AF4" s="35">
        <f t="shared" ref="AF4" si="21">AE4+1</f>
        <v>2045</v>
      </c>
      <c r="AG4" s="35">
        <f t="shared" ref="AG4" si="22">AF4+1</f>
        <v>2046</v>
      </c>
      <c r="AH4" s="35">
        <f t="shared" ref="AH4" si="23">AG4+1</f>
        <v>2047</v>
      </c>
      <c r="AI4" s="35">
        <f t="shared" ref="AI4" si="24">AH4+1</f>
        <v>2048</v>
      </c>
      <c r="AJ4" s="35">
        <f t="shared" ref="AJ4" si="25">AI4+1</f>
        <v>2049</v>
      </c>
      <c r="AK4" s="35">
        <f t="shared" ref="AK4" si="26">AJ4+1</f>
        <v>2050</v>
      </c>
      <c r="AL4" s="35">
        <f t="shared" ref="AL4" si="27">AK4+1</f>
        <v>2051</v>
      </c>
      <c r="AM4" s="35">
        <f t="shared" ref="AM4" si="28">AL4+1</f>
        <v>2052</v>
      </c>
      <c r="AN4" s="35">
        <f t="shared" ref="AN4" si="29">AM4+1</f>
        <v>2053</v>
      </c>
      <c r="AO4" s="35">
        <f t="shared" ref="AO4" si="30">AN4+1</f>
        <v>2054</v>
      </c>
      <c r="AP4" s="35">
        <f t="shared" ref="AP4" si="31">AO4+1</f>
        <v>2055</v>
      </c>
      <c r="AQ4" s="35">
        <f t="shared" ref="AQ4" si="32">AP4+1</f>
        <v>2056</v>
      </c>
      <c r="AR4" s="35">
        <f t="shared" ref="AR4" si="33">AQ4+1</f>
        <v>2057</v>
      </c>
      <c r="AS4" s="35">
        <f t="shared" ref="AS4" si="34">AR4+1</f>
        <v>2058</v>
      </c>
      <c r="AT4" s="35">
        <f t="shared" ref="AT4" si="35">AS4+1</f>
        <v>2059</v>
      </c>
      <c r="AU4" s="35">
        <f t="shared" ref="AU4" si="36">AT4+1</f>
        <v>2060</v>
      </c>
      <c r="AV4" s="35">
        <f t="shared" ref="AV4" si="37">AU4+1</f>
        <v>2061</v>
      </c>
      <c r="AW4" s="35">
        <f t="shared" ref="AW4" si="38">AV4+1</f>
        <v>2062</v>
      </c>
      <c r="AX4" s="35">
        <f t="shared" ref="AX4" si="39">AW4+1</f>
        <v>2063</v>
      </c>
      <c r="AY4" s="35">
        <f t="shared" ref="AY4" si="40">AX4+1</f>
        <v>2064</v>
      </c>
      <c r="AZ4" s="35">
        <f t="shared" ref="AZ4" si="41">AY4+1</f>
        <v>2065</v>
      </c>
      <c r="BA4" s="35">
        <f t="shared" ref="BA4" si="42">AZ4+1</f>
        <v>2066</v>
      </c>
      <c r="BB4" s="35">
        <f t="shared" ref="BB4" si="43">BA4+1</f>
        <v>2067</v>
      </c>
      <c r="BC4" s="35">
        <f t="shared" ref="BC4" si="44">BB4+1</f>
        <v>2068</v>
      </c>
      <c r="BD4" s="35">
        <f t="shared" ref="BD4" si="45">BC4+1</f>
        <v>2069</v>
      </c>
      <c r="BE4" s="35">
        <f t="shared" ref="BE4" si="46">BD4+1</f>
        <v>2070</v>
      </c>
      <c r="BF4" s="35">
        <f t="shared" ref="BF4" si="47">BE4+1</f>
        <v>2071</v>
      </c>
      <c r="BG4" s="35">
        <f t="shared" ref="BG4" si="48">BF4+1</f>
        <v>2072</v>
      </c>
      <c r="BH4" s="35">
        <f t="shared" ref="BH4" si="49">BG4+1</f>
        <v>2073</v>
      </c>
      <c r="BI4" s="35">
        <f t="shared" ref="BI4" si="50">BH4+1</f>
        <v>2074</v>
      </c>
      <c r="BJ4" s="35">
        <f t="shared" ref="BJ4" si="51">BI4+1</f>
        <v>2075</v>
      </c>
      <c r="BK4" s="493"/>
    </row>
    <row r="5" spans="1:63" ht="15.75" customHeight="1" x14ac:dyDescent="0.3">
      <c r="A5" s="202" t="s">
        <v>378</v>
      </c>
      <c r="B5" s="203">
        <f>Standard!B5</f>
        <v>12.855344884111309</v>
      </c>
      <c r="C5" s="204">
        <f>'Standard - Core'!C10</f>
        <v>62824.74723692023</v>
      </c>
      <c r="D5" s="205">
        <f>K5/C5</f>
        <v>0.9057454485041232</v>
      </c>
      <c r="E5" s="23"/>
      <c r="F5" s="23"/>
      <c r="G5" s="23"/>
      <c r="H5" s="23"/>
      <c r="I5" s="23"/>
      <c r="J5" s="23"/>
      <c r="K5" s="180">
        <f>'Standard - Core'!K10</f>
        <v>56903.228863262491</v>
      </c>
      <c r="L5" s="180">
        <f>'Standard - Core'!L10</f>
        <v>56903.228863262491</v>
      </c>
      <c r="M5" s="180">
        <f>'Standard - Core'!M10</f>
        <v>56885.468177191913</v>
      </c>
      <c r="N5" s="180">
        <f>'Standard - Core'!N10</f>
        <v>56714.925210534711</v>
      </c>
      <c r="O5" s="180">
        <f>'Standard - Core'!O10</f>
        <v>56686.431880721524</v>
      </c>
      <c r="P5" s="180">
        <f>'Standard - Core'!P10</f>
        <v>56416.528422372983</v>
      </c>
      <c r="Q5" s="180">
        <f>'Standard - Core'!Q10</f>
        <v>55813.16655186344</v>
      </c>
      <c r="R5" s="180">
        <f>'Standard - Core'!R10</f>
        <v>55118.26534939753</v>
      </c>
      <c r="S5" s="180">
        <f>'Standard - Core'!S10</f>
        <v>50253.250580424115</v>
      </c>
      <c r="T5" s="180">
        <f>'Standard - Core'!T10</f>
        <v>49976.781381326065</v>
      </c>
      <c r="U5" s="180">
        <f>'Standard - Core'!U10</f>
        <v>47464.862746805964</v>
      </c>
      <c r="V5" s="180">
        <f>'Standard - Core'!V10</f>
        <v>40243.710858100734</v>
      </c>
      <c r="W5" s="180">
        <f>'Standard - Core'!W10</f>
        <v>28374.926316463981</v>
      </c>
      <c r="X5" s="180">
        <f>'Standard - Core'!X10</f>
        <v>27590.995333121336</v>
      </c>
      <c r="Y5" s="180">
        <f>'Standard - Core'!Y10</f>
        <v>27162.517337617759</v>
      </c>
      <c r="Z5" s="180">
        <f>'Standard - Core'!Z10</f>
        <v>4040.8753976123526</v>
      </c>
      <c r="AA5" s="180">
        <f>'Standard - Core'!AA10</f>
        <v>295.05959847681271</v>
      </c>
      <c r="AB5" s="180">
        <f>'Standard - Core'!AB10</f>
        <v>295.05959847681271</v>
      </c>
      <c r="AC5" s="180">
        <f>'Standard - Core'!AC10</f>
        <v>295.05959847681271</v>
      </c>
      <c r="AD5" s="180">
        <f>'Standard - Core'!AD10</f>
        <v>295.05959847681271</v>
      </c>
      <c r="AE5" s="180">
        <f>'Standard - Core'!AE10</f>
        <v>295.05959847681271</v>
      </c>
      <c r="AF5" s="180">
        <f>'Standard - Core'!AF10</f>
        <v>295.05959847681271</v>
      </c>
      <c r="AG5" s="180">
        <f>'Standard - Core'!AG10</f>
        <v>295.05959847681271</v>
      </c>
      <c r="AH5" s="180">
        <f>'Standard - Core'!AH10</f>
        <v>153.97825052774402</v>
      </c>
      <c r="AI5" s="180">
        <f>'Standard - Core'!AI10</f>
        <v>153.97825052774402</v>
      </c>
      <c r="AJ5" s="180">
        <f>'Standard - Core'!AJ10</f>
        <v>0</v>
      </c>
      <c r="AK5" s="180">
        <f>'Standard - Core'!AK10</f>
        <v>0</v>
      </c>
      <c r="AL5" s="180">
        <f>'Standard - Core'!AL10</f>
        <v>0</v>
      </c>
      <c r="AM5" s="180">
        <f>'Standard - Core'!AM10</f>
        <v>0</v>
      </c>
      <c r="AN5" s="180">
        <f>'Standard - Core'!AN10</f>
        <v>0</v>
      </c>
      <c r="AO5" s="180">
        <f>'Standard - Core'!AO10</f>
        <v>0</v>
      </c>
      <c r="AP5" s="180">
        <f>'Standard - Core'!AP10</f>
        <v>0</v>
      </c>
      <c r="AQ5" s="180">
        <f>'Standard - Core'!AQ10</f>
        <v>0</v>
      </c>
      <c r="AR5" s="180">
        <f>'Standard - Core'!AR10</f>
        <v>0</v>
      </c>
      <c r="AS5" s="180">
        <f>'Standard - Core'!AS10</f>
        <v>0</v>
      </c>
      <c r="AT5" s="180">
        <f>'Standard - Core'!AT10</f>
        <v>0</v>
      </c>
      <c r="AU5" s="180">
        <f>'Standard - Core'!AU10</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20" si="52">SUM(E5:BJ5)</f>
        <v>728922.53696047305</v>
      </c>
    </row>
    <row r="6" spans="1:63" ht="15.75" customHeight="1" x14ac:dyDescent="0.3">
      <c r="A6" s="202" t="s">
        <v>243</v>
      </c>
      <c r="B6" s="203">
        <f>Standard!B6</f>
        <v>10.489441201185105</v>
      </c>
      <c r="C6" s="204">
        <f>'Standard - Online Store'!C10</f>
        <v>2439.3115146250257</v>
      </c>
      <c r="D6" s="205">
        <f t="shared" ref="D6:D20" si="53">K6/C6</f>
        <v>0.96285485100727153</v>
      </c>
      <c r="E6" s="23"/>
      <c r="F6" s="23"/>
      <c r="G6" s="23"/>
      <c r="H6" s="23"/>
      <c r="I6" s="23"/>
      <c r="J6" s="23"/>
      <c r="K6" s="180">
        <f>'Standard - Online Store'!K10</f>
        <v>2348.702924974601</v>
      </c>
      <c r="L6" s="180">
        <f>'Standard - Online Store'!L10</f>
        <v>2348.702924974601</v>
      </c>
      <c r="M6" s="180">
        <f>'Standard - Online Store'!M10</f>
        <v>2348.702924974601</v>
      </c>
      <c r="N6" s="180">
        <f>'Standard - Online Store'!N10</f>
        <v>2348.702924974601</v>
      </c>
      <c r="O6" s="180">
        <f>'Standard - Online Store'!O10</f>
        <v>2348.702924974601</v>
      </c>
      <c r="P6" s="180">
        <f>'Standard - Online Store'!P10</f>
        <v>2348.702924974601</v>
      </c>
      <c r="Q6" s="180">
        <f>'Standard - Online Store'!Q10</f>
        <v>2348.702924974601</v>
      </c>
      <c r="R6" s="180">
        <f>'Standard - Online Store'!R10</f>
        <v>1960.0637520301766</v>
      </c>
      <c r="S6" s="180">
        <f>'Standard - Online Store'!S10</f>
        <v>1959.0227704980566</v>
      </c>
      <c r="T6" s="180">
        <f>'Standard - Online Store'!T10</f>
        <v>1954.9930684154965</v>
      </c>
      <c r="U6" s="180">
        <f>'Standard - Online Store'!U10</f>
        <v>1933.5512208697046</v>
      </c>
      <c r="V6" s="180">
        <f>'Standard - Online Store'!V10</f>
        <v>112.36796623375214</v>
      </c>
      <c r="W6" s="180">
        <f>'Standard - Online Store'!W10</f>
        <v>10.327771203552</v>
      </c>
      <c r="X6" s="180">
        <f>'Standard - Online Store'!X10</f>
        <v>10.327771203552</v>
      </c>
      <c r="Y6" s="180">
        <f>'Standard - Online Store'!Y10</f>
        <v>8.2340975502720042</v>
      </c>
      <c r="Z6" s="180">
        <f>'Standard - Online Store'!Z10</f>
        <v>0</v>
      </c>
      <c r="AA6" s="180">
        <f>'Standard - Online Store'!AA10</f>
        <v>0</v>
      </c>
      <c r="AB6" s="180">
        <f>'Standard - Online Store'!AB10</f>
        <v>0</v>
      </c>
      <c r="AC6" s="180">
        <f>'Standard - Online Store'!AC10</f>
        <v>0</v>
      </c>
      <c r="AD6" s="180">
        <f>'Standard - Online Store'!AD10</f>
        <v>0</v>
      </c>
      <c r="AE6" s="180">
        <f>'Standard - Online Store'!AE10</f>
        <v>0</v>
      </c>
      <c r="AF6" s="180">
        <f>'Standard - Online Store'!AF10</f>
        <v>0</v>
      </c>
      <c r="AG6" s="180">
        <f>'Standard - Online Store'!AG10</f>
        <v>0</v>
      </c>
      <c r="AH6" s="180">
        <f>'Standard - Online Store'!AH10</f>
        <v>0</v>
      </c>
      <c r="AI6" s="180">
        <f>'Standard - Online Store'!AI10</f>
        <v>0</v>
      </c>
      <c r="AJ6" s="180">
        <f>'Standard - Online Store'!AJ10</f>
        <v>0</v>
      </c>
      <c r="AK6" s="180">
        <f>'Standard - Online Store'!AK10</f>
        <v>0</v>
      </c>
      <c r="AL6" s="180">
        <f>'Standard - Online Store'!AL10</f>
        <v>0</v>
      </c>
      <c r="AM6" s="180">
        <f>'Standard - Online Store'!AM10</f>
        <v>0</v>
      </c>
      <c r="AN6" s="180">
        <f>'Standard - Online Store'!AN10</f>
        <v>0</v>
      </c>
      <c r="AO6" s="180">
        <f>'Standard - Online Store'!AO10</f>
        <v>0</v>
      </c>
      <c r="AP6" s="180">
        <f>'Standard - Online Store'!AP10</f>
        <v>0</v>
      </c>
      <c r="AQ6" s="180">
        <f>'Standard - Online Store'!AQ10</f>
        <v>0</v>
      </c>
      <c r="AR6" s="180">
        <f>'Standard - Online Store'!AR10</f>
        <v>0</v>
      </c>
      <c r="AS6" s="180">
        <f>'Standard - Online Store'!AS10</f>
        <v>0</v>
      </c>
      <c r="AT6" s="180">
        <f>'Standard - Online Store'!AT10</f>
        <v>0</v>
      </c>
      <c r="AU6" s="180">
        <f>'Standard - Online Store'!AU10</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52"/>
        <v>24389.808892826768</v>
      </c>
    </row>
    <row r="7" spans="1:63" ht="15.75" customHeight="1" x14ac:dyDescent="0.3">
      <c r="A7" s="202" t="s">
        <v>379</v>
      </c>
      <c r="B7" s="203">
        <f>Standard!B7</f>
        <v>13</v>
      </c>
      <c r="C7" s="204">
        <f>'Standard - BOC'!C6</f>
        <v>1003.0370060000001</v>
      </c>
      <c r="D7" s="205">
        <f t="shared" si="53"/>
        <v>1</v>
      </c>
      <c r="E7" s="23"/>
      <c r="F7" s="23"/>
      <c r="G7" s="23"/>
      <c r="H7" s="23"/>
      <c r="I7" s="23"/>
      <c r="J7" s="23"/>
      <c r="K7" s="180">
        <f>'Standard - BOC'!K6</f>
        <v>1003.0370060000001</v>
      </c>
      <c r="L7" s="180">
        <f>'Standard - BOC'!L6</f>
        <v>1003.0370060000001</v>
      </c>
      <c r="M7" s="180">
        <f>'Standard - BOC'!M6</f>
        <v>1003.0370060000001</v>
      </c>
      <c r="N7" s="180">
        <f>'Standard - BOC'!N6</f>
        <v>1003.0370060000001</v>
      </c>
      <c r="O7" s="180">
        <f>'Standard - BOC'!O6</f>
        <v>581.76146348000009</v>
      </c>
      <c r="P7" s="180">
        <f>'Standard - BOC'!P6</f>
        <v>581.76146348000009</v>
      </c>
      <c r="Q7" s="180">
        <f>'Standard - BOC'!Q6</f>
        <v>581.76146348000009</v>
      </c>
      <c r="R7" s="180">
        <f>'Standard - BOC'!R6</f>
        <v>581.76146348000009</v>
      </c>
      <c r="S7" s="180">
        <f>'Standard - BOC'!S6</f>
        <v>581.76146348000009</v>
      </c>
      <c r="T7" s="180">
        <f>'Standard - BOC'!T6</f>
        <v>581.76146348000009</v>
      </c>
      <c r="U7" s="180">
        <f>'Standard - BOC'!U6</f>
        <v>581.76146348000009</v>
      </c>
      <c r="V7" s="180">
        <f>'Standard - BOC'!V6</f>
        <v>581.76146348000009</v>
      </c>
      <c r="W7" s="180">
        <f>'Standard - BOC'!W6</f>
        <v>581.76146348000009</v>
      </c>
      <c r="X7" s="180">
        <f>'Standard - BOC'!X6</f>
        <v>0</v>
      </c>
      <c r="Y7" s="180">
        <f>'Standard - BOC'!Y6</f>
        <v>0</v>
      </c>
      <c r="Z7" s="180">
        <f>'Standard - BOC'!Z6</f>
        <v>0</v>
      </c>
      <c r="AA7" s="180">
        <f>'Standard - BOC'!AA6</f>
        <v>0</v>
      </c>
      <c r="AB7" s="180">
        <f>'Standard - BOC'!AB6</f>
        <v>0</v>
      </c>
      <c r="AC7" s="180">
        <f>'Standard - BOC'!AC6</f>
        <v>0</v>
      </c>
      <c r="AD7" s="180">
        <f>'Standard - BOC'!AD6</f>
        <v>0</v>
      </c>
      <c r="AE7" s="180">
        <f>'Standard - BOC'!AE6</f>
        <v>0</v>
      </c>
      <c r="AF7" s="180">
        <f>'Standard - BOC'!AF6</f>
        <v>0</v>
      </c>
      <c r="AG7" s="180">
        <f>'Standard - BOC'!AG6</f>
        <v>0</v>
      </c>
      <c r="AH7" s="180">
        <f>'Standard - BOC'!AH6</f>
        <v>0</v>
      </c>
      <c r="AI7" s="180">
        <f>'Standard - BOC'!AI6</f>
        <v>0</v>
      </c>
      <c r="AJ7" s="180">
        <f>'Standard - BOC'!AJ6</f>
        <v>0</v>
      </c>
      <c r="AK7" s="180">
        <f>'Standard - BOC'!AK6</f>
        <v>0</v>
      </c>
      <c r="AL7" s="180">
        <f>'Standard - BOC'!AL6</f>
        <v>0</v>
      </c>
      <c r="AM7" s="180">
        <f>'Standard - BOC'!AM6</f>
        <v>0</v>
      </c>
      <c r="AN7" s="180">
        <f>'Standard - BOC'!AN6</f>
        <v>0</v>
      </c>
      <c r="AO7" s="180">
        <f>'Standard - BOC'!AO6</f>
        <v>0</v>
      </c>
      <c r="AP7" s="180">
        <f>'Standard - BOC'!AP6</f>
        <v>0</v>
      </c>
      <c r="AQ7" s="180">
        <f>'Standard - BOC'!AQ6</f>
        <v>0</v>
      </c>
      <c r="AR7" s="180">
        <f>'Standard - BOC'!AR6</f>
        <v>0</v>
      </c>
      <c r="AS7" s="180">
        <f>'Standard - BOC'!AS6</f>
        <v>0</v>
      </c>
      <c r="AT7" s="180">
        <f>'Standard - BOC'!AT6</f>
        <v>0</v>
      </c>
      <c r="AU7" s="180">
        <f>'Standard - BOC'!AU6</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52"/>
        <v>9248.001195320001</v>
      </c>
    </row>
    <row r="8" spans="1:63" ht="15.75" customHeight="1" x14ac:dyDescent="0.3">
      <c r="A8" s="202" t="s">
        <v>359</v>
      </c>
      <c r="B8" s="203">
        <f>'Custom - Custom Incentives'!B106</f>
        <v>18.564619601691714</v>
      </c>
      <c r="C8" s="204">
        <f>'Custom - Custom Incentives'!C103</f>
        <v>35646.406433026496</v>
      </c>
      <c r="D8" s="205">
        <f>'Custom - Custom Incentives'!D103</f>
        <v>0.8141234688557456</v>
      </c>
      <c r="E8" s="23"/>
      <c r="F8" s="23"/>
      <c r="G8" s="23"/>
      <c r="H8" s="23"/>
      <c r="I8" s="23"/>
      <c r="J8" s="23"/>
      <c r="K8" s="180">
        <f>'Custom - Custom Incentives'!K103</f>
        <v>29020.576057497296</v>
      </c>
      <c r="L8" s="180">
        <f>'Custom - Custom Incentives'!L103</f>
        <v>29020.576057497296</v>
      </c>
      <c r="M8" s="180">
        <f>'Custom - Custom Incentives'!M103</f>
        <v>29020.576057497296</v>
      </c>
      <c r="N8" s="180">
        <f>'Custom - Custom Incentives'!N103</f>
        <v>29020.576057497296</v>
      </c>
      <c r="O8" s="180">
        <f>'Custom - Custom Incentives'!O103</f>
        <v>29020.576057497296</v>
      </c>
      <c r="P8" s="180">
        <f>'Custom - Custom Incentives'!P103</f>
        <v>28460.318151715397</v>
      </c>
      <c r="Q8" s="180">
        <f>'Custom - Custom Incentives'!Q103</f>
        <v>28460.318151715397</v>
      </c>
      <c r="R8" s="180">
        <f>'Custom - Custom Incentives'!R103</f>
        <v>28460.318151715397</v>
      </c>
      <c r="S8" s="180">
        <f>'Custom - Custom Incentives'!S103</f>
        <v>28197.797658639625</v>
      </c>
      <c r="T8" s="180">
        <f>'Custom - Custom Incentives'!T103</f>
        <v>28195.403126244884</v>
      </c>
      <c r="U8" s="180">
        <f>'Custom - Custom Incentives'!U103</f>
        <v>28180.839458219449</v>
      </c>
      <c r="V8" s="180">
        <f>'Custom - Custom Incentives'!V103</f>
        <v>27565.146233272419</v>
      </c>
      <c r="W8" s="180">
        <f>'Custom - Custom Incentives'!W103</f>
        <v>27565.146233272419</v>
      </c>
      <c r="X8" s="180">
        <f>'Custom - Custom Incentives'!X103</f>
        <v>22580.283796602587</v>
      </c>
      <c r="Y8" s="180">
        <f>'Custom - Custom Incentives'!Y103</f>
        <v>22532.926667786727</v>
      </c>
      <c r="Z8" s="180">
        <f>'Custom - Custom Incentives'!Z103</f>
        <v>16353.992210265818</v>
      </c>
      <c r="AA8" s="180">
        <f>'Custom - Custom Incentives'!AA103</f>
        <v>15300.584145805708</v>
      </c>
      <c r="AB8" s="180">
        <f>'Custom - Custom Incentives'!AB103</f>
        <v>14296.208076554918</v>
      </c>
      <c r="AC8" s="180">
        <f>'Custom - Custom Incentives'!AC103</f>
        <v>13631.338012391578</v>
      </c>
      <c r="AD8" s="180">
        <f>'Custom - Custom Incentives'!AD103</f>
        <v>13631.338012391578</v>
      </c>
      <c r="AE8" s="180">
        <f>'Custom - Custom Incentives'!AE103</f>
        <v>12633.594247267611</v>
      </c>
      <c r="AF8" s="180">
        <f>'Custom - Custom Incentives'!AF103</f>
        <v>12588.811591640542</v>
      </c>
      <c r="AG8" s="180">
        <f>'Custom - Custom Incentives'!AG103</f>
        <v>12556.071261960495</v>
      </c>
      <c r="AH8" s="180">
        <f>'Custom - Custom Incentives'!AH103</f>
        <v>3907.0467121570064</v>
      </c>
      <c r="AI8" s="180">
        <f>'Custom - Custom Incentives'!AI103</f>
        <v>3755.7458917293161</v>
      </c>
      <c r="AJ8" s="180">
        <f>'Custom - Custom Incentives'!AJ103</f>
        <v>601.12792467461509</v>
      </c>
      <c r="AK8" s="180">
        <f>'Custom - Custom Incentives'!AK103</f>
        <v>601.12792467461509</v>
      </c>
      <c r="AL8" s="180">
        <f>'Custom - Custom Incentives'!AL103</f>
        <v>601.12792467461509</v>
      </c>
      <c r="AM8" s="180">
        <f>'Custom - Custom Incentives'!AM103</f>
        <v>601.12792467461509</v>
      </c>
      <c r="AN8" s="180">
        <f>'Custom - Custom Incentives'!AN103</f>
        <v>601.12792467461509</v>
      </c>
      <c r="AO8" s="180">
        <f>'Custom - Custom Incentives'!AO103</f>
        <v>25.792387524251925</v>
      </c>
      <c r="AP8" s="180">
        <f>'Custom - Custom Incentives'!AP103</f>
        <v>25.792387524251925</v>
      </c>
      <c r="AQ8" s="180">
        <f>'Custom - Custom Incentives'!AQ103</f>
        <v>25.792387524251925</v>
      </c>
      <c r="AR8" s="180">
        <f>'Custom - Custom Incentives'!AR103</f>
        <v>25.792387524251925</v>
      </c>
      <c r="AS8" s="180">
        <f>'Custom - Custom Incentives'!AS103</f>
        <v>25.792387524251925</v>
      </c>
      <c r="AT8" s="180">
        <f>'Custom - Custom Incentives'!AT103</f>
        <v>25.792387524251925</v>
      </c>
      <c r="AU8" s="180">
        <f>'Custom - Custom Incentives'!AU103</f>
        <v>25.792387524251925</v>
      </c>
      <c r="AV8" s="180">
        <f>'Custom - Custom Incentives'!AV103</f>
        <v>25.792387524251925</v>
      </c>
      <c r="AW8" s="180">
        <f>'Custom - Custom Incentives'!AW103</f>
        <v>25.792387524251925</v>
      </c>
      <c r="AX8" s="180">
        <f>'Custom - Custom Incentives'!AX103</f>
        <v>25.792387524251925</v>
      </c>
      <c r="AY8" s="180">
        <f>'Custom - Custom Incentives'!AY103</f>
        <v>25.792387524251925</v>
      </c>
      <c r="AZ8" s="180">
        <f>'Custom - Custom Incentives'!AZ103</f>
        <v>25.792387524251925</v>
      </c>
      <c r="BA8" s="180">
        <f>'Custom - Custom Incentives'!BA103</f>
        <v>25.792387524251925</v>
      </c>
      <c r="BB8" s="180">
        <f>'Custom - Custom Incentives'!BB103</f>
        <v>25.792387524251925</v>
      </c>
      <c r="BC8" s="180">
        <f>'Custom - Custom Incentives'!BC103</f>
        <v>25.792387524251925</v>
      </c>
      <c r="BD8" s="180">
        <f>'Custom - Custom Incentives'!BD103</f>
        <v>25.792387524251925</v>
      </c>
      <c r="BE8" s="180">
        <f>'Custom - Custom Incentives'!BE103</f>
        <v>25.792387524251925</v>
      </c>
      <c r="BF8" s="180">
        <f>'Custom - Custom Incentives'!BF103</f>
        <v>25.792387524251925</v>
      </c>
      <c r="BG8" s="180">
        <f>'Custom - Custom Incentives'!BG103</f>
        <v>25.792387524251925</v>
      </c>
      <c r="BH8" s="180">
        <f>'Custom - Custom Incentives'!BH103</f>
        <v>25.792387524251925</v>
      </c>
      <c r="BI8" s="180">
        <f>'Custom - Custom Incentives'!BI103</f>
        <v>0</v>
      </c>
      <c r="BJ8" s="180">
        <f>'Custom - Custom Incentives'!BJ103</f>
        <v>0</v>
      </c>
      <c r="BK8" s="211">
        <f t="shared" si="52"/>
        <v>537477.59545269399</v>
      </c>
    </row>
    <row r="9" spans="1:63" ht="15.75" customHeight="1" x14ac:dyDescent="0.3">
      <c r="A9" s="202" t="s">
        <v>380</v>
      </c>
      <c r="B9" s="203">
        <f>'Custom - NCL'!B31</f>
        <v>12.752165032575055</v>
      </c>
      <c r="C9" s="204">
        <f>'Custom - NCL'!C28</f>
        <v>1387.8099661886929</v>
      </c>
      <c r="D9" s="205">
        <f>'Custom - NCL'!D28</f>
        <v>0.79094634416204945</v>
      </c>
      <c r="E9" s="23"/>
      <c r="F9" s="23"/>
      <c r="G9" s="23"/>
      <c r="H9" s="23"/>
      <c r="I9" s="23"/>
      <c r="J9" s="23"/>
      <c r="K9" s="180">
        <f>'Custom - NCL'!K28</f>
        <v>1097.6832191486042</v>
      </c>
      <c r="L9" s="180">
        <f>'Custom - NCL'!L28</f>
        <v>1097.6832191486042</v>
      </c>
      <c r="M9" s="180">
        <f>'Custom - NCL'!M28</f>
        <v>1097.6832191486042</v>
      </c>
      <c r="N9" s="180">
        <f>'Custom - NCL'!N28</f>
        <v>1097.6832191486042</v>
      </c>
      <c r="O9" s="180">
        <f>'Custom - NCL'!O28</f>
        <v>1097.6832191486042</v>
      </c>
      <c r="P9" s="180">
        <f>'Custom - NCL'!P28</f>
        <v>1097.6832191486042</v>
      </c>
      <c r="Q9" s="180">
        <f>'Custom - NCL'!Q28</f>
        <v>1097.6832191486042</v>
      </c>
      <c r="R9" s="180">
        <f>'Custom - NCL'!R28</f>
        <v>1097.6832191486042</v>
      </c>
      <c r="S9" s="180">
        <f>'Custom - NCL'!S28</f>
        <v>923.48595132392848</v>
      </c>
      <c r="T9" s="180">
        <f>'Custom - NCL'!T28</f>
        <v>819.13850177090615</v>
      </c>
      <c r="U9" s="180">
        <f>'Custom - NCL'!U28</f>
        <v>819.13850177090615</v>
      </c>
      <c r="V9" s="180">
        <f>'Custom - NCL'!V28</f>
        <v>542.144927433421</v>
      </c>
      <c r="W9" s="180">
        <f>'Custom - NCL'!W28</f>
        <v>231.00613038957587</v>
      </c>
      <c r="X9" s="180">
        <f>'Custom - NCL'!X28</f>
        <v>231.00613038957587</v>
      </c>
      <c r="Y9" s="180">
        <f>'Custom - NCL'!Y28</f>
        <v>226.86847981921542</v>
      </c>
      <c r="Z9" s="180">
        <f>'Custom - NCL'!Z28</f>
        <v>215.85936819530704</v>
      </c>
      <c r="AA9" s="180">
        <f>'Custom - NCL'!AA28</f>
        <v>215.85936819530704</v>
      </c>
      <c r="AB9" s="180">
        <f>'Custom - NCL'!AB28</f>
        <v>215.10606518314182</v>
      </c>
      <c r="AC9" s="180">
        <f>'Custom - NCL'!AC28</f>
        <v>213.90556380972629</v>
      </c>
      <c r="AD9" s="180">
        <f>'Custom - NCL'!AD28</f>
        <v>213.90556380972629</v>
      </c>
      <c r="AE9" s="180">
        <f>'Custom - NCL'!AE28</f>
        <v>213.90556380972629</v>
      </c>
      <c r="AF9" s="180">
        <f>'Custom - NCL'!AF28</f>
        <v>140.55777695087579</v>
      </c>
      <c r="AG9" s="180">
        <f>'Custom - NCL'!AG28</f>
        <v>0</v>
      </c>
      <c r="AH9" s="180">
        <f>'Custom - NCL'!AH28</f>
        <v>0</v>
      </c>
      <c r="AI9" s="180">
        <f>'Custom - NCL'!AI28</f>
        <v>0</v>
      </c>
      <c r="AJ9" s="180">
        <f>'Custom - NCL'!AJ28</f>
        <v>0</v>
      </c>
      <c r="AK9" s="180">
        <f>'Custom - NCL'!AK28</f>
        <v>0</v>
      </c>
      <c r="AL9" s="180">
        <f>'Custom - NCL'!AL28</f>
        <v>0</v>
      </c>
      <c r="AM9" s="180">
        <f>'Custom - NCL'!AM28</f>
        <v>0</v>
      </c>
      <c r="AN9" s="180">
        <f>'Custom - NCL'!AN28</f>
        <v>0</v>
      </c>
      <c r="AO9" s="180">
        <f>'Custom - NCL'!AO28</f>
        <v>0</v>
      </c>
      <c r="AP9" s="180">
        <f>'Custom - NCL'!AP28</f>
        <v>0</v>
      </c>
      <c r="AQ9" s="180">
        <f>'Custom - NCL'!AQ28</f>
        <v>0</v>
      </c>
      <c r="AR9" s="180">
        <f>'Custom - NCL'!AR28</f>
        <v>0</v>
      </c>
      <c r="AS9" s="180">
        <f>'Custom - NCL'!AS28</f>
        <v>0</v>
      </c>
      <c r="AT9" s="180">
        <f>'Custom - NCL'!AT28</f>
        <v>0</v>
      </c>
      <c r="AU9" s="180">
        <f>'Custom - NCL'!AU28</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52"/>
        <v>14003.353646040174</v>
      </c>
    </row>
    <row r="10" spans="1:63" ht="15.75" customHeight="1" x14ac:dyDescent="0.3">
      <c r="A10" s="202" t="s">
        <v>646</v>
      </c>
      <c r="B10" s="203">
        <f>'Retro-Commissioning'!B5</f>
        <v>8.6</v>
      </c>
      <c r="C10" s="204">
        <f>'RCx - Core'!C6</f>
        <v>1831.9295233285757</v>
      </c>
      <c r="D10" s="205">
        <f t="shared" ref="D10" si="54">K10/C10</f>
        <v>0.9444999999999999</v>
      </c>
      <c r="E10" s="23"/>
      <c r="F10" s="23"/>
      <c r="G10" s="23"/>
      <c r="H10" s="23"/>
      <c r="I10" s="23"/>
      <c r="J10" s="23"/>
      <c r="K10" s="180">
        <f>'RCx - Core'!K6</f>
        <v>1730.2574347838395</v>
      </c>
      <c r="L10" s="180">
        <f>'RCx - Core'!L6</f>
        <v>1730.2574347838395</v>
      </c>
      <c r="M10" s="180">
        <f>'RCx - Core'!M6</f>
        <v>1730.2574347838395</v>
      </c>
      <c r="N10" s="180">
        <f>'RCx - Core'!N6</f>
        <v>1730.2574347838395</v>
      </c>
      <c r="O10" s="180">
        <f>'RCx - Core'!O6</f>
        <v>1730.2574347838395</v>
      </c>
      <c r="P10" s="180">
        <f>'RCx - Core'!P6</f>
        <v>1730.2574347838395</v>
      </c>
      <c r="Q10" s="180">
        <f>'RCx - Core'!Q6</f>
        <v>1730.2574347838395</v>
      </c>
      <c r="R10" s="180">
        <f>'RCx - Core'!R6</f>
        <v>1730.2574347838395</v>
      </c>
      <c r="S10" s="180">
        <f>'RCx - Core'!S6</f>
        <v>1038.1544608703036</v>
      </c>
      <c r="T10" s="180">
        <f>'RCx - Core'!T6</f>
        <v>0</v>
      </c>
      <c r="U10" s="180">
        <f>'RCx - Core'!U6</f>
        <v>0</v>
      </c>
      <c r="V10" s="180">
        <f>'RCx - Core'!V6</f>
        <v>0</v>
      </c>
      <c r="W10" s="180">
        <f>'RCx - Core'!W6</f>
        <v>0</v>
      </c>
      <c r="X10" s="180">
        <f>'RCx - Core'!X6</f>
        <v>0</v>
      </c>
      <c r="Y10" s="180">
        <f>'RCx - Core'!Y6</f>
        <v>0</v>
      </c>
      <c r="Z10" s="180">
        <f>'RCx - Core'!Z6</f>
        <v>0</v>
      </c>
      <c r="AA10" s="180">
        <f>'RCx - Core'!AA6</f>
        <v>0</v>
      </c>
      <c r="AB10" s="180">
        <f>'RCx - Core'!AB6</f>
        <v>0</v>
      </c>
      <c r="AC10" s="180">
        <f>'RCx - Core'!AC6</f>
        <v>0</v>
      </c>
      <c r="AD10" s="180">
        <f>'RCx - Core'!AD6</f>
        <v>0</v>
      </c>
      <c r="AE10" s="180">
        <f>'RCx - Core'!AE6</f>
        <v>0</v>
      </c>
      <c r="AF10" s="180">
        <f>'RCx - Core'!AF6</f>
        <v>0</v>
      </c>
      <c r="AG10" s="180">
        <f>'RCx - Core'!AG6</f>
        <v>0</v>
      </c>
      <c r="AH10" s="180">
        <f>'RCx - Core'!AH6</f>
        <v>0</v>
      </c>
      <c r="AI10" s="180">
        <f>'RCx - Core'!AI6</f>
        <v>0</v>
      </c>
      <c r="AJ10" s="180">
        <f>'RCx - Core'!AJ6</f>
        <v>0</v>
      </c>
      <c r="AK10" s="180">
        <f>'RCx - Core'!AK6</f>
        <v>0</v>
      </c>
      <c r="AL10" s="180">
        <f>'RCx - Core'!AL6</f>
        <v>0</v>
      </c>
      <c r="AM10" s="180">
        <f>'RCx - Core'!AM6</f>
        <v>0</v>
      </c>
      <c r="AN10" s="180">
        <f>'RCx - Core'!AN6</f>
        <v>0</v>
      </c>
      <c r="AO10" s="180">
        <f>'RCx - Core'!AO6</f>
        <v>0</v>
      </c>
      <c r="AP10" s="180">
        <f>'RCx - Core'!AP6</f>
        <v>0</v>
      </c>
      <c r="AQ10" s="180">
        <f>'RCx - Core'!AQ6</f>
        <v>0</v>
      </c>
      <c r="AR10" s="180">
        <f>'RCx - Core'!AR6</f>
        <v>0</v>
      </c>
      <c r="AS10" s="180">
        <f>'RCx - Core'!AS6</f>
        <v>0</v>
      </c>
      <c r="AT10" s="180">
        <f>'RCx - Core'!AT6</f>
        <v>0</v>
      </c>
      <c r="AU10" s="180">
        <f>'RCx - Core'!AU6</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52"/>
        <v>14880.213939141022</v>
      </c>
    </row>
    <row r="11" spans="1:63" ht="15.75" customHeight="1" x14ac:dyDescent="0.3">
      <c r="A11" s="202" t="s">
        <v>381</v>
      </c>
      <c r="B11" s="203">
        <f>'Retro-Commissioning'!B6</f>
        <v>7.3</v>
      </c>
      <c r="C11" s="204">
        <f>'RCx - VCx'!C6</f>
        <v>4955.6454387590875</v>
      </c>
      <c r="D11" s="205">
        <f t="shared" si="53"/>
        <v>0.93672065120489512</v>
      </c>
      <c r="E11" s="23"/>
      <c r="F11" s="23"/>
      <c r="G11" s="23"/>
      <c r="H11" s="23"/>
      <c r="I11" s="23"/>
      <c r="J11" s="23"/>
      <c r="K11" s="180">
        <f>'RCx - VCx'!K6</f>
        <v>4642.0554225349806</v>
      </c>
      <c r="L11" s="180">
        <f>'RCx - VCx'!L6</f>
        <v>4642.0554225349806</v>
      </c>
      <c r="M11" s="180">
        <f>'RCx - VCx'!M6</f>
        <v>4642.0554225349806</v>
      </c>
      <c r="N11" s="180">
        <f>'RCx - VCx'!N6</f>
        <v>4642.0554225349806</v>
      </c>
      <c r="O11" s="180">
        <f>'RCx - VCx'!O6</f>
        <v>4642.0554225349806</v>
      </c>
      <c r="P11" s="180">
        <f>'RCx - VCx'!P6</f>
        <v>4642.0554225349806</v>
      </c>
      <c r="Q11" s="180">
        <f>'RCx - VCx'!Q6</f>
        <v>4642.0554225349806</v>
      </c>
      <c r="R11" s="180">
        <f>'RCx - VCx'!R6</f>
        <v>1392.6166267604942</v>
      </c>
      <c r="S11" s="180">
        <f>'RCx - VCx'!S6</f>
        <v>0</v>
      </c>
      <c r="T11" s="180">
        <f>'RCx - VCx'!T6</f>
        <v>0</v>
      </c>
      <c r="U11" s="180">
        <f>'RCx - VCx'!U6</f>
        <v>0</v>
      </c>
      <c r="V11" s="180">
        <f>'RCx - VCx'!V6</f>
        <v>0</v>
      </c>
      <c r="W11" s="180">
        <f>'RCx - VCx'!W6</f>
        <v>0</v>
      </c>
      <c r="X11" s="180">
        <f>'RCx - VCx'!X6</f>
        <v>0</v>
      </c>
      <c r="Y11" s="180">
        <f>'RCx - VCx'!Y6</f>
        <v>0</v>
      </c>
      <c r="Z11" s="180">
        <f>'RCx - VCx'!Z6</f>
        <v>0</v>
      </c>
      <c r="AA11" s="180">
        <f>'RCx - VCx'!AA6</f>
        <v>0</v>
      </c>
      <c r="AB11" s="180">
        <f>'RCx - VCx'!AB6</f>
        <v>0</v>
      </c>
      <c r="AC11" s="180">
        <f>'RCx - VCx'!AC6</f>
        <v>0</v>
      </c>
      <c r="AD11" s="180">
        <f>'RCx - VCx'!AD6</f>
        <v>0</v>
      </c>
      <c r="AE11" s="180">
        <f>'RCx - VCx'!AE6</f>
        <v>0</v>
      </c>
      <c r="AF11" s="180">
        <f>'RCx - VCx'!AF6</f>
        <v>0</v>
      </c>
      <c r="AG11" s="180">
        <f>'RCx - VCx'!AG6</f>
        <v>0</v>
      </c>
      <c r="AH11" s="180">
        <f>'RCx - VCx'!AH6</f>
        <v>0</v>
      </c>
      <c r="AI11" s="180">
        <f>'RCx - VCx'!AI6</f>
        <v>0</v>
      </c>
      <c r="AJ11" s="180">
        <f>'RCx - VCx'!AJ6</f>
        <v>0</v>
      </c>
      <c r="AK11" s="180">
        <f>'RCx - VCx'!AK6</f>
        <v>0</v>
      </c>
      <c r="AL11" s="180">
        <f>'RCx - VCx'!AL6</f>
        <v>0</v>
      </c>
      <c r="AM11" s="180">
        <f>'RCx - VCx'!AM6</f>
        <v>0</v>
      </c>
      <c r="AN11" s="180">
        <f>'RCx - VCx'!AN6</f>
        <v>0</v>
      </c>
      <c r="AO11" s="180">
        <f>'RCx - VCx'!AO6</f>
        <v>0</v>
      </c>
      <c r="AP11" s="180">
        <f>'RCx - VCx'!AP6</f>
        <v>0</v>
      </c>
      <c r="AQ11" s="180">
        <f>'RCx - VCx'!AQ6</f>
        <v>0</v>
      </c>
      <c r="AR11" s="180">
        <f>'RCx - VCx'!AR6</f>
        <v>0</v>
      </c>
      <c r="AS11" s="180">
        <f>'RCx - VCx'!AS6</f>
        <v>0</v>
      </c>
      <c r="AT11" s="180">
        <f>'RCx - VCx'!AT6</f>
        <v>0</v>
      </c>
      <c r="AU11" s="180">
        <f>'RCx - VCx'!AU6</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52"/>
        <v>33887.004584505361</v>
      </c>
    </row>
    <row r="12" spans="1:63" ht="15.75" customHeight="1" x14ac:dyDescent="0.3">
      <c r="A12" s="202" t="s">
        <v>382</v>
      </c>
      <c r="B12" s="203">
        <f>'Retro-Commissioning'!B7</f>
        <v>7</v>
      </c>
      <c r="C12" s="204">
        <f>'RCx - VSEM'!C6</f>
        <v>830.54552791368235</v>
      </c>
      <c r="D12" s="205">
        <f t="shared" si="53"/>
        <v>1</v>
      </c>
      <c r="E12" s="23"/>
      <c r="F12" s="23"/>
      <c r="G12" s="23"/>
      <c r="H12" s="23"/>
      <c r="I12" s="23"/>
      <c r="J12" s="23"/>
      <c r="K12" s="180">
        <f>'RCx - VSEM'!K6</f>
        <v>830.54552791368235</v>
      </c>
      <c r="L12" s="180">
        <f>'RCx - VSEM'!L6</f>
        <v>830.54552791368235</v>
      </c>
      <c r="M12" s="180">
        <f>'RCx - VSEM'!M6</f>
        <v>830.54552791368235</v>
      </c>
      <c r="N12" s="180">
        <f>'RCx - VSEM'!N6</f>
        <v>830.54552791368235</v>
      </c>
      <c r="O12" s="180">
        <f>'RCx - VSEM'!O6</f>
        <v>830.54552791368235</v>
      </c>
      <c r="P12" s="180">
        <f>'RCx - VSEM'!P6</f>
        <v>830.54552791368235</v>
      </c>
      <c r="Q12" s="180">
        <f>'RCx - VSEM'!Q6</f>
        <v>830.54552791368235</v>
      </c>
      <c r="R12" s="180">
        <f>'RCx - VSEM'!R6</f>
        <v>0</v>
      </c>
      <c r="S12" s="180">
        <f>'RCx - VSEM'!S6</f>
        <v>0</v>
      </c>
      <c r="T12" s="180">
        <f>'RCx - VSEM'!T6</f>
        <v>0</v>
      </c>
      <c r="U12" s="180">
        <f>'RCx - VSEM'!U6</f>
        <v>0</v>
      </c>
      <c r="V12" s="180">
        <f>'RCx - VSEM'!V6</f>
        <v>0</v>
      </c>
      <c r="W12" s="180">
        <f>'RCx - VSEM'!W6</f>
        <v>0</v>
      </c>
      <c r="X12" s="180">
        <f>'RCx - VSEM'!X6</f>
        <v>0</v>
      </c>
      <c r="Y12" s="180">
        <f>'RCx - VSEM'!Y6</f>
        <v>0</v>
      </c>
      <c r="Z12" s="180">
        <f>'RCx - VSEM'!Z6</f>
        <v>0</v>
      </c>
      <c r="AA12" s="180">
        <f>'RCx - VSEM'!AA6</f>
        <v>0</v>
      </c>
      <c r="AB12" s="180">
        <f>'RCx - VSEM'!AB6</f>
        <v>0</v>
      </c>
      <c r="AC12" s="180">
        <f>'RCx - VSEM'!AC6</f>
        <v>0</v>
      </c>
      <c r="AD12" s="180">
        <f>'RCx - VSEM'!AD6</f>
        <v>0</v>
      </c>
      <c r="AE12" s="180">
        <f>'RCx - VSEM'!AE6</f>
        <v>0</v>
      </c>
      <c r="AF12" s="180">
        <f>'RCx - VSEM'!AF6</f>
        <v>0</v>
      </c>
      <c r="AG12" s="180">
        <f>'RCx - VSEM'!AG6</f>
        <v>0</v>
      </c>
      <c r="AH12" s="180">
        <f>'RCx - VSEM'!AH6</f>
        <v>0</v>
      </c>
      <c r="AI12" s="180">
        <f>'RCx - VSEM'!AI6</f>
        <v>0</v>
      </c>
      <c r="AJ12" s="180">
        <f>'RCx - VSEM'!AJ6</f>
        <v>0</v>
      </c>
      <c r="AK12" s="180">
        <f>'RCx - VSEM'!AK6</f>
        <v>0</v>
      </c>
      <c r="AL12" s="180">
        <f>'RCx - VSEM'!AL6</f>
        <v>0</v>
      </c>
      <c r="AM12" s="180">
        <f>'RCx - VSEM'!AM6</f>
        <v>0</v>
      </c>
      <c r="AN12" s="180">
        <f>'RCx - VSEM'!AN6</f>
        <v>0</v>
      </c>
      <c r="AO12" s="180">
        <f>'RCx - VSEM'!AO6</f>
        <v>0</v>
      </c>
      <c r="AP12" s="180">
        <f>'RCx - VSEM'!AP6</f>
        <v>0</v>
      </c>
      <c r="AQ12" s="180">
        <f>'RCx - VSEM'!AQ6</f>
        <v>0</v>
      </c>
      <c r="AR12" s="180">
        <f>'RCx - VSEM'!AR6</f>
        <v>0</v>
      </c>
      <c r="AS12" s="180">
        <f>'RCx - VSEM'!AS6</f>
        <v>0</v>
      </c>
      <c r="AT12" s="180">
        <f>'RCx - VSEM'!AT6</f>
        <v>0</v>
      </c>
      <c r="AU12" s="180">
        <f>'RCx - VSEM'!AU6</f>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52"/>
        <v>5813.8186953957766</v>
      </c>
    </row>
    <row r="13" spans="1:63" ht="15.75" customHeight="1" x14ac:dyDescent="0.3">
      <c r="A13" s="202" t="s">
        <v>172</v>
      </c>
      <c r="B13" s="203">
        <f>Streetlighting!B5</f>
        <v>20</v>
      </c>
      <c r="C13" s="204">
        <f>'Streetlighting - MOSL'!C6</f>
        <v>50.453535600000002</v>
      </c>
      <c r="D13" s="205">
        <f t="shared" si="53"/>
        <v>0.69</v>
      </c>
      <c r="E13" s="23"/>
      <c r="F13" s="23"/>
      <c r="G13" s="23"/>
      <c r="H13" s="23"/>
      <c r="I13" s="23"/>
      <c r="J13" s="23"/>
      <c r="K13" s="180">
        <f>'Streetlighting - MOSL'!K6</f>
        <v>34.812939563999997</v>
      </c>
      <c r="L13" s="180">
        <f>'Streetlighting - MOSL'!L6</f>
        <v>34.81293956399999</v>
      </c>
      <c r="M13" s="180">
        <f>'Streetlighting - MOSL'!M6</f>
        <v>34.81293956399999</v>
      </c>
      <c r="N13" s="180">
        <f>'Streetlighting - MOSL'!N6</f>
        <v>34.81293956399999</v>
      </c>
      <c r="O13" s="180">
        <f>'Streetlighting - MOSL'!O6</f>
        <v>34.81293956399999</v>
      </c>
      <c r="P13" s="180">
        <f>'Streetlighting - MOSL'!P6</f>
        <v>34.81293956399999</v>
      </c>
      <c r="Q13" s="180">
        <f>'Streetlighting - MOSL'!Q6</f>
        <v>34.81293956399999</v>
      </c>
      <c r="R13" s="180">
        <f>'Streetlighting - MOSL'!R6</f>
        <v>34.81293956399999</v>
      </c>
      <c r="S13" s="180">
        <f>'Streetlighting - MOSL'!S6</f>
        <v>34.81293956399999</v>
      </c>
      <c r="T13" s="180">
        <f>'Streetlighting - MOSL'!T6</f>
        <v>34.81293956399999</v>
      </c>
      <c r="U13" s="180">
        <f>'Streetlighting - MOSL'!U6</f>
        <v>34.81293956399999</v>
      </c>
      <c r="V13" s="180">
        <f>'Streetlighting - MOSL'!V6</f>
        <v>34.81293956399999</v>
      </c>
      <c r="W13" s="180">
        <f>'Streetlighting - MOSL'!W6</f>
        <v>34.81293956399999</v>
      </c>
      <c r="X13" s="180">
        <f>'Streetlighting - MOSL'!X6</f>
        <v>34.81293956399999</v>
      </c>
      <c r="Y13" s="180">
        <f>'Streetlighting - MOSL'!Y6</f>
        <v>34.81293956399999</v>
      </c>
      <c r="Z13" s="180">
        <f>'Streetlighting - MOSL'!Z6</f>
        <v>34.81293956399999</v>
      </c>
      <c r="AA13" s="180">
        <f>'Streetlighting - MOSL'!AA6</f>
        <v>34.81293956399999</v>
      </c>
      <c r="AB13" s="180">
        <f>'Streetlighting - MOSL'!AB6</f>
        <v>34.81293956399999</v>
      </c>
      <c r="AC13" s="180">
        <f>'Streetlighting - MOSL'!AC6</f>
        <v>34.81293956399999</v>
      </c>
      <c r="AD13" s="180">
        <f>'Streetlighting - MOSL'!AD6</f>
        <v>34.81293956399999</v>
      </c>
      <c r="AE13" s="180">
        <f>'Streetlighting - MOSL'!AE6</f>
        <v>0</v>
      </c>
      <c r="AF13" s="180">
        <f>'Streetlighting - MOSL'!AF6</f>
        <v>0</v>
      </c>
      <c r="AG13" s="180">
        <f>'Streetlighting - MOSL'!AG6</f>
        <v>0</v>
      </c>
      <c r="AH13" s="180">
        <f>'Streetlighting - MOSL'!AH6</f>
        <v>0</v>
      </c>
      <c r="AI13" s="180">
        <f>'Streetlighting - MOSL'!AI6</f>
        <v>0</v>
      </c>
      <c r="AJ13" s="180">
        <f>'Streetlighting - MOSL'!AJ6</f>
        <v>0</v>
      </c>
      <c r="AK13" s="180">
        <f>'Streetlighting - MOSL'!AK6</f>
        <v>0</v>
      </c>
      <c r="AL13" s="180">
        <f>'Streetlighting - MOSL'!AL6</f>
        <v>0</v>
      </c>
      <c r="AM13" s="180">
        <f>'Streetlighting - MOSL'!AM6</f>
        <v>0</v>
      </c>
      <c r="AN13" s="180">
        <f>'Streetlighting - MOSL'!AN6</f>
        <v>0</v>
      </c>
      <c r="AO13" s="180">
        <f>'Streetlighting - MOSL'!AO6</f>
        <v>0</v>
      </c>
      <c r="AP13" s="180">
        <f>'Streetlighting - MOSL'!AP6</f>
        <v>0</v>
      </c>
      <c r="AQ13" s="180">
        <f>'Streetlighting - MOSL'!AQ6</f>
        <v>0</v>
      </c>
      <c r="AR13" s="180">
        <f>'Streetlighting - MOSL'!AR6</f>
        <v>0</v>
      </c>
      <c r="AS13" s="180">
        <f>'Streetlighting - MOSL'!AS6</f>
        <v>0</v>
      </c>
      <c r="AT13" s="180">
        <f>'Streetlighting - MOSL'!AT6</f>
        <v>0</v>
      </c>
      <c r="AU13" s="180">
        <f>'Streetlighting - MOSL'!AU6</f>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211">
        <f t="shared" si="52"/>
        <v>696.25879127999963</v>
      </c>
    </row>
    <row r="14" spans="1:63" ht="15.75" customHeight="1" x14ac:dyDescent="0.3">
      <c r="A14" s="202" t="s">
        <v>173</v>
      </c>
      <c r="B14" s="203">
        <f>Streetlighting!B6</f>
        <v>20</v>
      </c>
      <c r="C14" s="204">
        <f>'Streetlighting - UOSL'!C8</f>
        <v>12515.921786502</v>
      </c>
      <c r="D14" s="205">
        <f t="shared" si="53"/>
        <v>1.0000000000000959</v>
      </c>
      <c r="E14" s="23"/>
      <c r="F14" s="23"/>
      <c r="G14" s="23"/>
      <c r="H14" s="23"/>
      <c r="I14" s="23"/>
      <c r="J14" s="23"/>
      <c r="K14" s="180">
        <f>'Streetlighting - UOSL'!K8</f>
        <v>12515.921786503201</v>
      </c>
      <c r="L14" s="180">
        <f>'Streetlighting - UOSL'!L8</f>
        <v>12515.921786503201</v>
      </c>
      <c r="M14" s="180">
        <f>'Streetlighting - UOSL'!M8</f>
        <v>12515.921786503201</v>
      </c>
      <c r="N14" s="180">
        <f>'Streetlighting - UOSL'!N8</f>
        <v>11816.318531503201</v>
      </c>
      <c r="O14" s="180">
        <f>'Streetlighting - UOSL'!O8</f>
        <v>11816.318531503201</v>
      </c>
      <c r="P14" s="180">
        <f>'Streetlighting - UOSL'!P8</f>
        <v>11816.318531503201</v>
      </c>
      <c r="Q14" s="180">
        <f>'Streetlighting - UOSL'!Q8</f>
        <v>11816.318531503201</v>
      </c>
      <c r="R14" s="180">
        <f>'Streetlighting - UOSL'!R8</f>
        <v>11816.318531503201</v>
      </c>
      <c r="S14" s="180">
        <f>'Streetlighting - UOSL'!S8</f>
        <v>11816.318531503201</v>
      </c>
      <c r="T14" s="180">
        <f>'Streetlighting - UOSL'!T8</f>
        <v>11816.318531503201</v>
      </c>
      <c r="U14" s="180">
        <f>'Streetlighting - UOSL'!U8</f>
        <v>11816.318531503201</v>
      </c>
      <c r="V14" s="180">
        <f>'Streetlighting - UOSL'!V8</f>
        <v>11816.318531503201</v>
      </c>
      <c r="W14" s="180">
        <f>'Streetlighting - UOSL'!W8</f>
        <v>11816.318531503201</v>
      </c>
      <c r="X14" s="180">
        <f>'Streetlighting - UOSL'!X8</f>
        <v>11816.318531503201</v>
      </c>
      <c r="Y14" s="180">
        <f>'Streetlighting - UOSL'!Y8</f>
        <v>11816.318531503201</v>
      </c>
      <c r="Z14" s="180">
        <f>'Streetlighting - UOSL'!Z8</f>
        <v>11816.318531503201</v>
      </c>
      <c r="AA14" s="180">
        <f>'Streetlighting - UOSL'!AA8</f>
        <v>11816.318531503201</v>
      </c>
      <c r="AB14" s="180">
        <f>'Streetlighting - UOSL'!AB8</f>
        <v>11816.318531503201</v>
      </c>
      <c r="AC14" s="180">
        <f>'Streetlighting - UOSL'!AC8</f>
        <v>11816.318531503201</v>
      </c>
      <c r="AD14" s="180">
        <f>'Streetlighting - UOSL'!AD8</f>
        <v>11816.318531503201</v>
      </c>
      <c r="AE14" s="180">
        <f>'Streetlighting - UOSL'!AE8</f>
        <v>0</v>
      </c>
      <c r="AF14" s="180">
        <f>'Streetlighting - UOSL'!AF8</f>
        <v>0</v>
      </c>
      <c r="AG14" s="180">
        <f>'Streetlighting - UOSL'!AG8</f>
        <v>0</v>
      </c>
      <c r="AH14" s="180">
        <f>'Streetlighting - UOSL'!AH8</f>
        <v>0</v>
      </c>
      <c r="AI14" s="180">
        <f>'Streetlighting - UOSL'!AI8</f>
        <v>0</v>
      </c>
      <c r="AJ14" s="180">
        <f>'Streetlighting - UOSL'!AJ8</f>
        <v>0</v>
      </c>
      <c r="AK14" s="180">
        <f>'Streetlighting - UOSL'!AK8</f>
        <v>0</v>
      </c>
      <c r="AL14" s="180">
        <f>'Streetlighting - UOSL'!AL8</f>
        <v>0</v>
      </c>
      <c r="AM14" s="180">
        <f>'Streetlighting - UOSL'!AM8</f>
        <v>0</v>
      </c>
      <c r="AN14" s="180">
        <f>'Streetlighting - UOSL'!AN8</f>
        <v>0</v>
      </c>
      <c r="AO14" s="180">
        <f>'Streetlighting - UOSL'!AO8</f>
        <v>0</v>
      </c>
      <c r="AP14" s="180">
        <f>'Streetlighting - UOSL'!AP8</f>
        <v>0</v>
      </c>
      <c r="AQ14" s="180">
        <f>'Streetlighting - UOSL'!AQ8</f>
        <v>0</v>
      </c>
      <c r="AR14" s="180">
        <f>'Streetlighting - UOSL'!AR8</f>
        <v>0</v>
      </c>
      <c r="AS14" s="180">
        <f>'Streetlighting - UOSL'!AS8</f>
        <v>0</v>
      </c>
      <c r="AT14" s="180">
        <f>'Streetlighting - UOSL'!AT8</f>
        <v>0</v>
      </c>
      <c r="AU14" s="180">
        <f>'Streetlighting - UOSL'!AU8</f>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52"/>
        <v>238425.18039506403</v>
      </c>
    </row>
    <row r="15" spans="1:63" ht="15.75" customHeight="1" x14ac:dyDescent="0.3">
      <c r="A15" s="202" t="s">
        <v>383</v>
      </c>
      <c r="B15" s="203">
        <f>'Small Business'!B5</f>
        <v>13.622022493785732</v>
      </c>
      <c r="C15" s="204">
        <f>'SB - SBDI'!C12</f>
        <v>35016.980033894288</v>
      </c>
      <c r="D15" s="205">
        <f t="shared" si="53"/>
        <v>0.91666738714310358</v>
      </c>
      <c r="E15" s="23"/>
      <c r="F15" s="23"/>
      <c r="G15" s="23"/>
      <c r="H15" s="23"/>
      <c r="I15" s="23"/>
      <c r="J15" s="23"/>
      <c r="K15" s="180">
        <f>'SB - SBDI'!K12</f>
        <v>32098.923593312102</v>
      </c>
      <c r="L15" s="180">
        <f>'SB - SBDI'!L12</f>
        <v>32098.923593312102</v>
      </c>
      <c r="M15" s="180">
        <f>'SB - SBDI'!M12</f>
        <v>32044.544973296877</v>
      </c>
      <c r="N15" s="180">
        <f>'SB - SBDI'!N12</f>
        <v>31061.888737761401</v>
      </c>
      <c r="O15" s="180">
        <f>'SB - SBDI'!O12</f>
        <v>30469.975708604848</v>
      </c>
      <c r="P15" s="180">
        <f>'SB - SBDI'!P12</f>
        <v>30037.522982648192</v>
      </c>
      <c r="Q15" s="180">
        <f>'SB - SBDI'!Q12</f>
        <v>29192.662667792891</v>
      </c>
      <c r="R15" s="180">
        <f>'SB - SBDI'!R12</f>
        <v>28609.166083569336</v>
      </c>
      <c r="S15" s="180">
        <f>'SB - SBDI'!S12</f>
        <v>28486.462576818241</v>
      </c>
      <c r="T15" s="180">
        <f>'SB - SBDI'!T12</f>
        <v>28073.630578574765</v>
      </c>
      <c r="U15" s="180">
        <f>'SB - SBDI'!U12</f>
        <v>27434.595650802657</v>
      </c>
      <c r="V15" s="180">
        <f>'SB - SBDI'!V12</f>
        <v>24752.599071649242</v>
      </c>
      <c r="W15" s="180">
        <f>'SB - SBDI'!W12</f>
        <v>20036.959344330488</v>
      </c>
      <c r="X15" s="180">
        <f>'SB - SBDI'!X12</f>
        <v>18380.136207072886</v>
      </c>
      <c r="Y15" s="180">
        <f>'SB - SBDI'!Y12</f>
        <v>18109.757203571553</v>
      </c>
      <c r="Z15" s="180">
        <f>'SB - SBDI'!Z12</f>
        <v>7236.8145395631454</v>
      </c>
      <c r="AA15" s="180">
        <f>'SB - SBDI'!AA12</f>
        <v>0</v>
      </c>
      <c r="AB15" s="180">
        <f>'SB - SBDI'!AB12</f>
        <v>0</v>
      </c>
      <c r="AC15" s="180">
        <f>'SB - SBDI'!AC12</f>
        <v>0</v>
      </c>
      <c r="AD15" s="180">
        <f>'SB - SBDI'!AD12</f>
        <v>0</v>
      </c>
      <c r="AE15" s="180">
        <f>'SB - SBDI'!AE12</f>
        <v>0</v>
      </c>
      <c r="AF15" s="180">
        <f>'SB - SBDI'!AF12</f>
        <v>0</v>
      </c>
      <c r="AG15" s="180">
        <f>'SB - SBDI'!AG12</f>
        <v>0</v>
      </c>
      <c r="AH15" s="180">
        <f>'SB - SBDI'!AH12</f>
        <v>0</v>
      </c>
      <c r="AI15" s="180">
        <f>'SB - SBDI'!AI12</f>
        <v>0</v>
      </c>
      <c r="AJ15" s="180">
        <f>'SB - SBDI'!AJ12</f>
        <v>0</v>
      </c>
      <c r="AK15" s="180">
        <f>'SB - SBDI'!AK12</f>
        <v>0</v>
      </c>
      <c r="AL15" s="180">
        <f>'SB - SBDI'!AL12</f>
        <v>0</v>
      </c>
      <c r="AM15" s="180">
        <f>'SB - SBDI'!AM12</f>
        <v>0</v>
      </c>
      <c r="AN15" s="180">
        <f>'SB - SBDI'!AN12</f>
        <v>0</v>
      </c>
      <c r="AO15" s="180">
        <f>'SB - SBDI'!AO12</f>
        <v>0</v>
      </c>
      <c r="AP15" s="180">
        <f>'SB - SBDI'!AP12</f>
        <v>0</v>
      </c>
      <c r="AQ15" s="180">
        <f>'SB - SBDI'!AQ12</f>
        <v>0</v>
      </c>
      <c r="AR15" s="180">
        <f>'SB - SBDI'!AR12</f>
        <v>0</v>
      </c>
      <c r="AS15" s="180">
        <f>'SB - SBDI'!AS12</f>
        <v>0</v>
      </c>
      <c r="AT15" s="180">
        <f>'SB - SBDI'!AT12</f>
        <v>0</v>
      </c>
      <c r="AU15" s="180">
        <f>'SB - SBDI'!AU12</f>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52"/>
        <v>418124.56351268076</v>
      </c>
    </row>
    <row r="16" spans="1:63" ht="15.75" customHeight="1" x14ac:dyDescent="0.3">
      <c r="A16" s="202" t="s">
        <v>360</v>
      </c>
      <c r="B16" s="203">
        <f>'Small Business'!B6</f>
        <v>20.09872108286697</v>
      </c>
      <c r="C16" s="204">
        <f>'SB - SBEP'!C7</f>
        <v>223.22992200924779</v>
      </c>
      <c r="D16" s="205">
        <f t="shared" si="53"/>
        <v>1</v>
      </c>
      <c r="E16" s="23"/>
      <c r="F16" s="23"/>
      <c r="G16" s="23"/>
      <c r="H16" s="23"/>
      <c r="I16" s="23"/>
      <c r="J16" s="23"/>
      <c r="K16" s="180">
        <f>'SB - SBEP'!K7</f>
        <v>223.22992200924779</v>
      </c>
      <c r="L16" s="180">
        <f>'SB - SBEP'!L7</f>
        <v>223.22992200924779</v>
      </c>
      <c r="M16" s="180">
        <f>'SB - SBEP'!M7</f>
        <v>223.22992200924779</v>
      </c>
      <c r="N16" s="180">
        <f>'SB - SBEP'!N7</f>
        <v>223.22992200924779</v>
      </c>
      <c r="O16" s="180">
        <f>'SB - SBEP'!O7</f>
        <v>223.22992200924779</v>
      </c>
      <c r="P16" s="180">
        <f>'SB - SBEP'!P7</f>
        <v>223.22992200924779</v>
      </c>
      <c r="Q16" s="180">
        <f>'SB - SBEP'!Q7</f>
        <v>223.22992200924779</v>
      </c>
      <c r="R16" s="180">
        <f>'SB - SBEP'!R7</f>
        <v>223.22992200924779</v>
      </c>
      <c r="S16" s="180">
        <f>'SB - SBEP'!S7</f>
        <v>223.22992200924779</v>
      </c>
      <c r="T16" s="180">
        <f>'SB - SBEP'!T7</f>
        <v>223.22992200924779</v>
      </c>
      <c r="U16" s="180">
        <f>'SB - SBEP'!U7</f>
        <v>223.22992200924779</v>
      </c>
      <c r="V16" s="180">
        <f>'SB - SBEP'!V7</f>
        <v>223.22992200924779</v>
      </c>
      <c r="W16" s="180">
        <f>'SB - SBEP'!W7</f>
        <v>223.22992200924779</v>
      </c>
      <c r="X16" s="180">
        <f>'SB - SBEP'!X7</f>
        <v>223.22992200924779</v>
      </c>
      <c r="Y16" s="180">
        <f>'SB - SBEP'!Y7</f>
        <v>223.22992200924779</v>
      </c>
      <c r="Z16" s="180">
        <f>'SB - SBEP'!Z7</f>
        <v>223.22992200924779</v>
      </c>
      <c r="AA16" s="180">
        <f>'SB - SBEP'!AA7</f>
        <v>223.22992200924779</v>
      </c>
      <c r="AB16" s="180">
        <f>'SB - SBEP'!AB7</f>
        <v>223.22992200924779</v>
      </c>
      <c r="AC16" s="180">
        <f>'SB - SBEP'!AC7</f>
        <v>223.22992200924779</v>
      </c>
      <c r="AD16" s="180">
        <f>'SB - SBEP'!AD7</f>
        <v>223.22992200924779</v>
      </c>
      <c r="AE16" s="180">
        <f>'SB - SBEP'!AE7</f>
        <v>4.4074999258123659</v>
      </c>
      <c r="AF16" s="180">
        <f>'SB - SBEP'!AF7</f>
        <v>4.4074999258123659</v>
      </c>
      <c r="AG16" s="180">
        <f>'SB - SBEP'!AG7</f>
        <v>4.4074999258123659</v>
      </c>
      <c r="AH16" s="180">
        <f>'SB - SBEP'!AH7</f>
        <v>4.4074999258123659</v>
      </c>
      <c r="AI16" s="180">
        <f>'SB - SBEP'!AI7</f>
        <v>4.4074999258123659</v>
      </c>
      <c r="AJ16" s="180">
        <f>'SB - SBEP'!AJ7</f>
        <v>0</v>
      </c>
      <c r="AK16" s="180">
        <f>'SB - SBEP'!AK7</f>
        <v>0</v>
      </c>
      <c r="AL16" s="180">
        <f>'SB - SBEP'!AL7</f>
        <v>0</v>
      </c>
      <c r="AM16" s="180">
        <f>'SB - SBEP'!AM7</f>
        <v>0</v>
      </c>
      <c r="AN16" s="180">
        <f>'SB - SBEP'!AN7</f>
        <v>0</v>
      </c>
      <c r="AO16" s="180">
        <f>'SB - SBEP'!AO7</f>
        <v>0</v>
      </c>
      <c r="AP16" s="180">
        <f>'SB - SBEP'!AP7</f>
        <v>0</v>
      </c>
      <c r="AQ16" s="180">
        <f>'SB - SBEP'!AQ7</f>
        <v>0</v>
      </c>
      <c r="AR16" s="180">
        <f>'SB - SBEP'!AR7</f>
        <v>0</v>
      </c>
      <c r="AS16" s="180">
        <f>'SB - SBEP'!AS7</f>
        <v>0</v>
      </c>
      <c r="AT16" s="180">
        <f>'SB - SBEP'!AT7</f>
        <v>0</v>
      </c>
      <c r="AU16" s="180">
        <f>'SB - SBEP'!AU7</f>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52"/>
        <v>4486.6359398140194</v>
      </c>
    </row>
    <row r="17" spans="1:63" ht="15.75" customHeight="1" x14ac:dyDescent="0.3">
      <c r="A17" s="202" t="s">
        <v>384</v>
      </c>
      <c r="B17" s="203">
        <f>Midstream!B5</f>
        <v>14.874167933936045</v>
      </c>
      <c r="C17" s="204">
        <f>'MS - Lighting'!C10</f>
        <v>29560.815968924653</v>
      </c>
      <c r="D17" s="205">
        <f t="shared" si="53"/>
        <v>0.9793152437828484</v>
      </c>
      <c r="E17" s="23"/>
      <c r="F17" s="23"/>
      <c r="G17" s="23"/>
      <c r="H17" s="23"/>
      <c r="I17" s="23"/>
      <c r="J17" s="23"/>
      <c r="K17" s="180">
        <f>'MS - Lighting'!K10</f>
        <v>28949.357697027364</v>
      </c>
      <c r="L17" s="180">
        <f>'MS - Lighting'!L10</f>
        <v>28949.357697027364</v>
      </c>
      <c r="M17" s="180">
        <f>'MS - Lighting'!M10</f>
        <v>28949.357697027364</v>
      </c>
      <c r="N17" s="180">
        <f>'MS - Lighting'!N10</f>
        <v>28949.357697027364</v>
      </c>
      <c r="O17" s="180">
        <f>'MS - Lighting'!O10</f>
        <v>28949.357697027364</v>
      </c>
      <c r="P17" s="180">
        <f>'MS - Lighting'!P10</f>
        <v>28940.875780760362</v>
      </c>
      <c r="Q17" s="180">
        <f>'MS - Lighting'!Q10</f>
        <v>28940.875780760362</v>
      </c>
      <c r="R17" s="180">
        <f>'MS - Lighting'!R10</f>
        <v>28940.875780760362</v>
      </c>
      <c r="S17" s="180">
        <f>'MS - Lighting'!S10</f>
        <v>28940.875780760362</v>
      </c>
      <c r="T17" s="180">
        <f>'MS - Lighting'!T10</f>
        <v>28940.875780760362</v>
      </c>
      <c r="U17" s="180">
        <f>'MS - Lighting'!U10</f>
        <v>28940.875780760362</v>
      </c>
      <c r="V17" s="180">
        <f>'MS - Lighting'!V10</f>
        <v>28940.875780760362</v>
      </c>
      <c r="W17" s="180">
        <f>'MS - Lighting'!W10</f>
        <v>28940.875780760362</v>
      </c>
      <c r="X17" s="180">
        <f>'MS - Lighting'!X10</f>
        <v>28789.141813364335</v>
      </c>
      <c r="Y17" s="180">
        <f>'MS - Lighting'!Y10</f>
        <v>22861.427700607841</v>
      </c>
      <c r="Z17" s="180">
        <f>'MS - Lighting'!Z10</f>
        <v>2746.6933231710223</v>
      </c>
      <c r="AA17" s="180">
        <f>'MS - Lighting'!AA10</f>
        <v>0</v>
      </c>
      <c r="AB17" s="180">
        <f>'MS - Lighting'!AB10</f>
        <v>0</v>
      </c>
      <c r="AC17" s="180">
        <f>'MS - Lighting'!AC10</f>
        <v>0</v>
      </c>
      <c r="AD17" s="180">
        <f>'MS - Lighting'!AD10</f>
        <v>0</v>
      </c>
      <c r="AE17" s="180">
        <f>'MS - Lighting'!AE10</f>
        <v>0</v>
      </c>
      <c r="AF17" s="180">
        <f>'MS - Lighting'!AF10</f>
        <v>0</v>
      </c>
      <c r="AG17" s="180">
        <f>'MS - Lighting'!AG10</f>
        <v>0</v>
      </c>
      <c r="AH17" s="180">
        <f>'MS - Lighting'!AH10</f>
        <v>0</v>
      </c>
      <c r="AI17" s="180">
        <f>'MS - Lighting'!AI10</f>
        <v>0</v>
      </c>
      <c r="AJ17" s="180">
        <f>'MS - Lighting'!AJ10</f>
        <v>0</v>
      </c>
      <c r="AK17" s="180">
        <f>'MS - Lighting'!AK10</f>
        <v>0</v>
      </c>
      <c r="AL17" s="180">
        <f>'MS - Lighting'!AL10</f>
        <v>0</v>
      </c>
      <c r="AM17" s="180">
        <f>'MS - Lighting'!AM10</f>
        <v>0</v>
      </c>
      <c r="AN17" s="180">
        <f>'MS - Lighting'!AN10</f>
        <v>0</v>
      </c>
      <c r="AO17" s="180">
        <f>'MS - Lighting'!AO10</f>
        <v>0</v>
      </c>
      <c r="AP17" s="180">
        <f>'MS - Lighting'!AP10</f>
        <v>0</v>
      </c>
      <c r="AQ17" s="180">
        <f>'MS - Lighting'!AQ10</f>
        <v>0</v>
      </c>
      <c r="AR17" s="180">
        <f>'MS - Lighting'!AR10</f>
        <v>0</v>
      </c>
      <c r="AS17" s="180">
        <f>'MS - Lighting'!AS10</f>
        <v>0</v>
      </c>
      <c r="AT17" s="180">
        <f>'MS - Lighting'!AT10</f>
        <v>0</v>
      </c>
      <c r="AU17" s="180">
        <f>'MS - Lighting'!AU10</f>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52"/>
        <v>430671.05756836297</v>
      </c>
    </row>
    <row r="18" spans="1:63" ht="15.75" customHeight="1" x14ac:dyDescent="0.3">
      <c r="A18" s="202" t="s">
        <v>385</v>
      </c>
      <c r="B18" s="203">
        <f>Midstream!B6</f>
        <v>13.128951974758388</v>
      </c>
      <c r="C18" s="204">
        <f>'MS - HVAC'!C11</f>
        <v>393.77358154575893</v>
      </c>
      <c r="D18" s="205">
        <f t="shared" si="53"/>
        <v>0.70134944314823811</v>
      </c>
      <c r="E18" s="23"/>
      <c r="F18" s="23"/>
      <c r="G18" s="23"/>
      <c r="H18" s="23"/>
      <c r="I18" s="23"/>
      <c r="J18" s="23"/>
      <c r="K18" s="180">
        <f>'MS - HVAC'!K11</f>
        <v>276.17288214360536</v>
      </c>
      <c r="L18" s="180">
        <f>'MS - HVAC'!L11</f>
        <v>276.17288214360536</v>
      </c>
      <c r="M18" s="180">
        <f>'MS - HVAC'!M11</f>
        <v>276.17288214360536</v>
      </c>
      <c r="N18" s="180">
        <f>'MS - HVAC'!N11</f>
        <v>271.98690160461098</v>
      </c>
      <c r="O18" s="180">
        <f>'MS - HVAC'!O11</f>
        <v>249.07256622673393</v>
      </c>
      <c r="P18" s="180">
        <f>'MS - HVAC'!P11</f>
        <v>249.07256622673393</v>
      </c>
      <c r="Q18" s="180">
        <f>'MS - HVAC'!Q11</f>
        <v>249.07256622673393</v>
      </c>
      <c r="R18" s="180">
        <f>'MS - HVAC'!R11</f>
        <v>249.07256622673393</v>
      </c>
      <c r="S18" s="180">
        <f>'MS - HVAC'!S11</f>
        <v>249.07256622673393</v>
      </c>
      <c r="T18" s="180">
        <f>'MS - HVAC'!T11</f>
        <v>249.07256622673393</v>
      </c>
      <c r="U18" s="180">
        <f>'MS - HVAC'!U11</f>
        <v>249.07256622673393</v>
      </c>
      <c r="V18" s="180">
        <f>'MS - HVAC'!V11</f>
        <v>175.57118511766797</v>
      </c>
      <c r="W18" s="180">
        <f>'MS - HVAC'!W11</f>
        <v>175.57118511766797</v>
      </c>
      <c r="X18" s="180">
        <f>'MS - HVAC'!X11</f>
        <v>175.57118511766797</v>
      </c>
      <c r="Y18" s="180">
        <f>'MS - HVAC'!Y11</f>
        <v>175.57118511766797</v>
      </c>
      <c r="Z18" s="180">
        <f>'MS - HVAC'!Z11</f>
        <v>19.086745034448739</v>
      </c>
      <c r="AA18" s="180">
        <f>'MS - HVAC'!AA11</f>
        <v>0</v>
      </c>
      <c r="AB18" s="180">
        <f>'MS - HVAC'!AB11</f>
        <v>0</v>
      </c>
      <c r="AC18" s="180">
        <f>'MS - HVAC'!AC11</f>
        <v>0</v>
      </c>
      <c r="AD18" s="180">
        <f>'MS - HVAC'!AD11</f>
        <v>0</v>
      </c>
      <c r="AE18" s="180">
        <f>'MS - HVAC'!AE11</f>
        <v>0</v>
      </c>
      <c r="AF18" s="180">
        <f>'MS - HVAC'!AF11</f>
        <v>0</v>
      </c>
      <c r="AG18" s="180">
        <f>'MS - HVAC'!AG11</f>
        <v>0</v>
      </c>
      <c r="AH18" s="180">
        <f>'MS - HVAC'!AH11</f>
        <v>0</v>
      </c>
      <c r="AI18" s="180">
        <f>'MS - HVAC'!AI11</f>
        <v>0</v>
      </c>
      <c r="AJ18" s="180">
        <f>'MS - HVAC'!AJ11</f>
        <v>0</v>
      </c>
      <c r="AK18" s="180">
        <f>'MS - HVAC'!AK11</f>
        <v>0</v>
      </c>
      <c r="AL18" s="180">
        <f>'MS - HVAC'!AL11</f>
        <v>0</v>
      </c>
      <c r="AM18" s="180">
        <f>'MS - HVAC'!AM11</f>
        <v>0</v>
      </c>
      <c r="AN18" s="180">
        <f>'MS - HVAC'!AN11</f>
        <v>0</v>
      </c>
      <c r="AO18" s="180">
        <f>'MS - HVAC'!AO11</f>
        <v>0</v>
      </c>
      <c r="AP18" s="180">
        <f>'MS - HVAC'!AP11</f>
        <v>0</v>
      </c>
      <c r="AQ18" s="180">
        <f>'MS - HVAC'!AQ11</f>
        <v>0</v>
      </c>
      <c r="AR18" s="180">
        <f>'MS - HVAC'!AR11</f>
        <v>0</v>
      </c>
      <c r="AS18" s="180">
        <f>'MS - HVAC'!AS11</f>
        <v>0</v>
      </c>
      <c r="AT18" s="180">
        <f>'MS - HVAC'!AT11</f>
        <v>0</v>
      </c>
      <c r="AU18" s="180">
        <f>'MS - HVAC'!AU11</f>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52"/>
        <v>3565.3849971276854</v>
      </c>
    </row>
    <row r="19" spans="1:63" ht="15.75" customHeight="1" x14ac:dyDescent="0.3">
      <c r="A19" s="202" t="s">
        <v>386</v>
      </c>
      <c r="B19" s="203">
        <f>Midstream!B7</f>
        <v>12.846311547488632</v>
      </c>
      <c r="C19" s="204">
        <f>'MS - Food Service'!C15</f>
        <v>495.93622606345724</v>
      </c>
      <c r="D19" s="205">
        <f t="shared" si="53"/>
        <v>0.86284222351129214</v>
      </c>
      <c r="E19" s="23"/>
      <c r="F19" s="23"/>
      <c r="G19" s="23"/>
      <c r="H19" s="23"/>
      <c r="I19" s="23"/>
      <c r="J19" s="23"/>
      <c r="K19" s="180">
        <f>'MS - Food Service'!K15</f>
        <v>427.91471601639228</v>
      </c>
      <c r="L19" s="180">
        <f>'MS - Food Service'!L15</f>
        <v>427.91471601639228</v>
      </c>
      <c r="M19" s="180">
        <f>'MS - Food Service'!M15</f>
        <v>427.91471601639228</v>
      </c>
      <c r="N19" s="180">
        <f>'MS - Food Service'!N15</f>
        <v>427.91471601639228</v>
      </c>
      <c r="O19" s="180">
        <f>'MS - Food Service'!O15</f>
        <v>427.91471601639228</v>
      </c>
      <c r="P19" s="180">
        <f>'MS - Food Service'!P15</f>
        <v>427.91471601639228</v>
      </c>
      <c r="Q19" s="180">
        <f>'MS - Food Service'!Q15</f>
        <v>427.91471601639228</v>
      </c>
      <c r="R19" s="180">
        <f>'MS - Food Service'!R15</f>
        <v>427.91471601639228</v>
      </c>
      <c r="S19" s="180">
        <f>'MS - Food Service'!S15</f>
        <v>427.91471601639228</v>
      </c>
      <c r="T19" s="180">
        <f>'MS - Food Service'!T15</f>
        <v>413.3962972898417</v>
      </c>
      <c r="U19" s="180">
        <f>'MS - Food Service'!U15</f>
        <v>406.7021525378417</v>
      </c>
      <c r="V19" s="180">
        <f>'MS - Food Service'!V15</f>
        <v>406.7021525378417</v>
      </c>
      <c r="W19" s="180">
        <f>'MS - Food Service'!W15</f>
        <v>124.79738896000001</v>
      </c>
      <c r="X19" s="180">
        <f>'MS - Food Service'!X15</f>
        <v>124.79738896000001</v>
      </c>
      <c r="Y19" s="180">
        <f>'MS - Food Service'!Y15</f>
        <v>124.79738896000001</v>
      </c>
      <c r="Z19" s="180">
        <f>'MS - Food Service'!Z15</f>
        <v>8.8763466960000006</v>
      </c>
      <c r="AA19" s="180">
        <f>'MS - Food Service'!AA15</f>
        <v>8.8763466960000006</v>
      </c>
      <c r="AB19" s="180">
        <f>'MS - Food Service'!AB15</f>
        <v>8.8763466960000006</v>
      </c>
      <c r="AC19" s="180">
        <f>'MS - Food Service'!AC15</f>
        <v>8.8763466960000006</v>
      </c>
      <c r="AD19" s="180">
        <f>'MS - Food Service'!AD15</f>
        <v>8.8763466960000006</v>
      </c>
      <c r="AE19" s="180">
        <f>'MS - Food Service'!AE15</f>
        <v>0</v>
      </c>
      <c r="AF19" s="180">
        <f>'MS - Food Service'!AF15</f>
        <v>0</v>
      </c>
      <c r="AG19" s="180">
        <f>'MS - Food Service'!AG15</f>
        <v>0</v>
      </c>
      <c r="AH19" s="180">
        <f>'MS - Food Service'!AH15</f>
        <v>0</v>
      </c>
      <c r="AI19" s="180">
        <f>'MS - Food Service'!AI15</f>
        <v>0</v>
      </c>
      <c r="AJ19" s="180">
        <f>'MS - Food Service'!AJ15</f>
        <v>0</v>
      </c>
      <c r="AK19" s="180">
        <f>'MS - Food Service'!AK15</f>
        <v>0</v>
      </c>
      <c r="AL19" s="180">
        <f>'MS - Food Service'!AL15</f>
        <v>0</v>
      </c>
      <c r="AM19" s="180">
        <f>'MS - Food Service'!AM15</f>
        <v>0</v>
      </c>
      <c r="AN19" s="180">
        <f>'MS - Food Service'!AN15</f>
        <v>0</v>
      </c>
      <c r="AO19" s="180">
        <f>'MS - Food Service'!AO15</f>
        <v>0</v>
      </c>
      <c r="AP19" s="180">
        <f>'MS - Food Service'!AP15</f>
        <v>0</v>
      </c>
      <c r="AQ19" s="180">
        <f>'MS - Food Service'!AQ15</f>
        <v>0</v>
      </c>
      <c r="AR19" s="180">
        <f>'MS - Food Service'!AR15</f>
        <v>0</v>
      </c>
      <c r="AS19" s="180">
        <f>'MS - Food Service'!AS15</f>
        <v>0</v>
      </c>
      <c r="AT19" s="180">
        <f>'MS - Food Service'!AT15</f>
        <v>0</v>
      </c>
      <c r="AU19" s="180">
        <f>'MS - Food Service'!AU15</f>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 t="shared" si="52"/>
        <v>5496.8069468730528</v>
      </c>
    </row>
    <row r="20" spans="1:63" ht="15.75" customHeight="1" x14ac:dyDescent="0.3">
      <c r="A20" s="202" t="s">
        <v>253</v>
      </c>
      <c r="B20" s="203">
        <f>'MS - Carryover'!B12</f>
        <v>14.603015318895746</v>
      </c>
      <c r="C20" s="204">
        <f>'MS - Carryover'!C9</f>
        <v>3542.898972544946</v>
      </c>
      <c r="D20" s="205">
        <f t="shared" si="53"/>
        <v>0.91319999999999901</v>
      </c>
      <c r="E20" s="23"/>
      <c r="F20" s="23"/>
      <c r="G20" s="23"/>
      <c r="H20" s="23"/>
      <c r="I20" s="23"/>
      <c r="J20" s="23"/>
      <c r="K20" s="180">
        <f>'MS - Carryover'!K9</f>
        <v>3235.3753417280413</v>
      </c>
      <c r="L20" s="180">
        <f>'MS - Carryover'!L9</f>
        <v>3235.3753417280413</v>
      </c>
      <c r="M20" s="180">
        <f>'MS - Carryover'!M9</f>
        <v>3235.3753417280413</v>
      </c>
      <c r="N20" s="180">
        <f>'MS - Carryover'!N9</f>
        <v>3235.3753417280413</v>
      </c>
      <c r="O20" s="180">
        <f>'MS - Carryover'!O9</f>
        <v>3196.767100917813</v>
      </c>
      <c r="P20" s="180">
        <f>'MS - Carryover'!P9</f>
        <v>3194.9698357613652</v>
      </c>
      <c r="Q20" s="180">
        <f>'MS - Carryover'!Q9</f>
        <v>3190.4894399454352</v>
      </c>
      <c r="R20" s="180">
        <f>'MS - Carryover'!R9</f>
        <v>3137.9867734827058</v>
      </c>
      <c r="S20" s="180">
        <f>'MS - Carryover'!S9</f>
        <v>3137.9867734827058</v>
      </c>
      <c r="T20" s="180">
        <f>'MS - Carryover'!T9</f>
        <v>3137.9867734827058</v>
      </c>
      <c r="U20" s="180">
        <f>'MS - Carryover'!U9</f>
        <v>3137.4477868995464</v>
      </c>
      <c r="V20" s="180">
        <f>'MS - Carryover'!V9</f>
        <v>3137.4477868995464</v>
      </c>
      <c r="W20" s="180">
        <f>'MS - Carryover'!W9</f>
        <v>3137.4477868995464</v>
      </c>
      <c r="X20" s="180">
        <f>'MS - Carryover'!X9</f>
        <v>3137.4477868995464</v>
      </c>
      <c r="Y20" s="180">
        <f>'MS - Carryover'!Y9</f>
        <v>2501.4159034943441</v>
      </c>
      <c r="Z20" s="180">
        <f>'MS - Carryover'!Z9</f>
        <v>0</v>
      </c>
      <c r="AA20" s="180">
        <f>'MS - Carryover'!AA9</f>
        <v>0</v>
      </c>
      <c r="AB20" s="180">
        <f>'MS - Carryover'!AB9</f>
        <v>0</v>
      </c>
      <c r="AC20" s="180">
        <f>'MS - Carryover'!AC9</f>
        <v>0</v>
      </c>
      <c r="AD20" s="180">
        <f>'MS - Carryover'!AD9</f>
        <v>0</v>
      </c>
      <c r="AE20" s="180">
        <f>'MS - Carryover'!AE9</f>
        <v>0</v>
      </c>
      <c r="AF20" s="180">
        <f>'MS - Carryover'!AF9</f>
        <v>0</v>
      </c>
      <c r="AG20" s="180">
        <f>'MS - Carryover'!AG9</f>
        <v>0</v>
      </c>
      <c r="AH20" s="180">
        <f>'MS - Carryover'!AH9</f>
        <v>0</v>
      </c>
      <c r="AI20" s="180">
        <f>'MS - Carryover'!AI9</f>
        <v>0</v>
      </c>
      <c r="AJ20" s="180">
        <f>'MS - Carryover'!AJ9</f>
        <v>0</v>
      </c>
      <c r="AK20" s="180">
        <f>'MS - Carryover'!AK9</f>
        <v>0</v>
      </c>
      <c r="AL20" s="180">
        <f>'MS - Carryover'!AL9</f>
        <v>0</v>
      </c>
      <c r="AM20" s="180">
        <f>'MS - Carryover'!AM9</f>
        <v>0</v>
      </c>
      <c r="AN20" s="180">
        <f>'MS - Carryover'!AN9</f>
        <v>0</v>
      </c>
      <c r="AO20" s="180">
        <f>'MS - Carryover'!AO9</f>
        <v>0</v>
      </c>
      <c r="AP20" s="180">
        <f>'MS - Carryover'!AP9</f>
        <v>0</v>
      </c>
      <c r="AQ20" s="180">
        <f>'MS - Carryover'!AQ9</f>
        <v>0</v>
      </c>
      <c r="AR20" s="180">
        <f>'MS - Carryover'!AR9</f>
        <v>0</v>
      </c>
      <c r="AS20" s="180">
        <f>'MS - Carryover'!AS9</f>
        <v>0</v>
      </c>
      <c r="AT20" s="180">
        <f>'MS - Carryover'!AT9</f>
        <v>0</v>
      </c>
      <c r="AU20" s="180">
        <f>'MS - Carryover'!AU9</f>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 t="shared" si="52"/>
        <v>46988.895115077423</v>
      </c>
    </row>
    <row r="21" spans="1:63" ht="15.75" customHeight="1" x14ac:dyDescent="0.3">
      <c r="A21" s="183" t="s">
        <v>405</v>
      </c>
      <c r="B21" s="199"/>
      <c r="C21" s="185">
        <f>SUM(C5:C20)</f>
        <v>192719.44267384618</v>
      </c>
      <c r="D21" s="208">
        <f>K21/C21</f>
        <v>0.90980854293542646</v>
      </c>
      <c r="E21" s="31"/>
      <c r="F21" s="31"/>
      <c r="G21" s="31"/>
      <c r="H21" s="31"/>
      <c r="I21" s="31"/>
      <c r="J21" s="31"/>
      <c r="K21" s="185">
        <f t="shared" ref="K21:L21" si="55">SUM(K5:K20)</f>
        <v>175337.79533441944</v>
      </c>
      <c r="L21" s="185">
        <f t="shared" si="55"/>
        <v>175337.79533441944</v>
      </c>
      <c r="M21" s="185">
        <f t="shared" ref="M21:BJ21" si="56">SUM(M5:M20)</f>
        <v>175265.65602833361</v>
      </c>
      <c r="N21" s="185">
        <f t="shared" si="56"/>
        <v>173408.66759060192</v>
      </c>
      <c r="O21" s="185">
        <f t="shared" si="56"/>
        <v>172305.4631129241</v>
      </c>
      <c r="P21" s="185">
        <f t="shared" si="56"/>
        <v>171032.56984141355</v>
      </c>
      <c r="Q21" s="185">
        <f t="shared" si="56"/>
        <v>169579.8672602328</v>
      </c>
      <c r="R21" s="185">
        <f t="shared" si="56"/>
        <v>163780.34331044802</v>
      </c>
      <c r="S21" s="185">
        <f t="shared" si="56"/>
        <v>156270.14669161692</v>
      </c>
      <c r="T21" s="185">
        <f t="shared" si="56"/>
        <v>154417.4009306482</v>
      </c>
      <c r="U21" s="185">
        <f t="shared" si="56"/>
        <v>151223.20872144963</v>
      </c>
      <c r="V21" s="185">
        <f t="shared" si="56"/>
        <v>138532.68881856144</v>
      </c>
      <c r="W21" s="185">
        <f t="shared" si="56"/>
        <v>121253.18079395406</v>
      </c>
      <c r="X21" s="185">
        <f t="shared" si="56"/>
        <v>113094.06880580795</v>
      </c>
      <c r="Y21" s="185">
        <f t="shared" si="56"/>
        <v>105777.87735760183</v>
      </c>
      <c r="Z21" s="185">
        <f t="shared" si="56"/>
        <v>42696.559323614543</v>
      </c>
      <c r="AA21" s="185">
        <f t="shared" si="56"/>
        <v>27894.740852250274</v>
      </c>
      <c r="AB21" s="185">
        <f t="shared" si="56"/>
        <v>26889.611479987321</v>
      </c>
      <c r="AC21" s="185">
        <f t="shared" si="56"/>
        <v>26223.540914450568</v>
      </c>
      <c r="AD21" s="185">
        <f t="shared" si="56"/>
        <v>26223.540914450568</v>
      </c>
      <c r="AE21" s="185">
        <f t="shared" si="56"/>
        <v>13146.966909479963</v>
      </c>
      <c r="AF21" s="185">
        <f t="shared" si="56"/>
        <v>13028.836466994044</v>
      </c>
      <c r="AG21" s="185">
        <f t="shared" si="56"/>
        <v>12855.53836036312</v>
      </c>
      <c r="AH21" s="185">
        <f t="shared" si="56"/>
        <v>4065.4324626105627</v>
      </c>
      <c r="AI21" s="185">
        <f t="shared" si="56"/>
        <v>3914.1316421828724</v>
      </c>
      <c r="AJ21" s="185">
        <f t="shared" si="56"/>
        <v>601.12792467461509</v>
      </c>
      <c r="AK21" s="185">
        <f t="shared" si="56"/>
        <v>601.12792467461509</v>
      </c>
      <c r="AL21" s="185">
        <f t="shared" si="56"/>
        <v>601.12792467461509</v>
      </c>
      <c r="AM21" s="185">
        <f t="shared" si="56"/>
        <v>601.12792467461509</v>
      </c>
      <c r="AN21" s="185">
        <f t="shared" si="56"/>
        <v>601.12792467461509</v>
      </c>
      <c r="AO21" s="185">
        <f t="shared" si="56"/>
        <v>25.792387524251925</v>
      </c>
      <c r="AP21" s="185">
        <f t="shared" si="56"/>
        <v>25.792387524251925</v>
      </c>
      <c r="AQ21" s="185">
        <f t="shared" si="56"/>
        <v>25.792387524251925</v>
      </c>
      <c r="AR21" s="185">
        <f t="shared" si="56"/>
        <v>25.792387524251925</v>
      </c>
      <c r="AS21" s="185">
        <f t="shared" si="56"/>
        <v>25.792387524251925</v>
      </c>
      <c r="AT21" s="185">
        <f t="shared" si="56"/>
        <v>25.792387524251925</v>
      </c>
      <c r="AU21" s="185">
        <f t="shared" si="56"/>
        <v>25.792387524251925</v>
      </c>
      <c r="AV21" s="185">
        <f t="shared" si="56"/>
        <v>25.792387524251925</v>
      </c>
      <c r="AW21" s="185">
        <f t="shared" si="56"/>
        <v>25.792387524251925</v>
      </c>
      <c r="AX21" s="185">
        <f t="shared" si="56"/>
        <v>25.792387524251925</v>
      </c>
      <c r="AY21" s="185">
        <f t="shared" si="56"/>
        <v>25.792387524251925</v>
      </c>
      <c r="AZ21" s="185">
        <f t="shared" si="56"/>
        <v>25.792387524251925</v>
      </c>
      <c r="BA21" s="185">
        <f t="shared" si="56"/>
        <v>25.792387524251925</v>
      </c>
      <c r="BB21" s="185">
        <f t="shared" si="56"/>
        <v>25.792387524251925</v>
      </c>
      <c r="BC21" s="185">
        <f t="shared" si="56"/>
        <v>25.792387524251925</v>
      </c>
      <c r="BD21" s="185">
        <f t="shared" si="56"/>
        <v>25.792387524251925</v>
      </c>
      <c r="BE21" s="185">
        <f t="shared" si="56"/>
        <v>25.792387524251925</v>
      </c>
      <c r="BF21" s="185">
        <f t="shared" si="56"/>
        <v>25.792387524251925</v>
      </c>
      <c r="BG21" s="185">
        <f t="shared" si="56"/>
        <v>25.792387524251925</v>
      </c>
      <c r="BH21" s="185">
        <f t="shared" si="56"/>
        <v>25.792387524251925</v>
      </c>
      <c r="BI21" s="185">
        <f t="shared" si="56"/>
        <v>0</v>
      </c>
      <c r="BJ21" s="185">
        <f t="shared" si="56"/>
        <v>0</v>
      </c>
      <c r="BK21" s="177">
        <f>SUM(BK5:BK20)</f>
        <v>2517077.1166326762</v>
      </c>
    </row>
    <row r="22" spans="1:63" ht="15.75" customHeight="1" x14ac:dyDescent="0.3">
      <c r="A22" s="183" t="s">
        <v>615</v>
      </c>
      <c r="B22" s="188"/>
      <c r="C22" s="189"/>
      <c r="D22" s="236"/>
      <c r="E22" s="31"/>
      <c r="F22" s="31"/>
      <c r="G22" s="31"/>
      <c r="H22" s="31"/>
      <c r="I22" s="31"/>
      <c r="J22" s="31"/>
      <c r="K22" s="177">
        <v>0</v>
      </c>
      <c r="L22" s="177">
        <f>K21-L21</f>
        <v>0</v>
      </c>
      <c r="M22" s="177">
        <f t="shared" ref="M22:BJ22" si="57">L21-M21</f>
        <v>72.139306085824501</v>
      </c>
      <c r="N22" s="177">
        <f t="shared" si="57"/>
        <v>1856.9884377316921</v>
      </c>
      <c r="O22" s="177">
        <f t="shared" si="57"/>
        <v>1103.2044776778203</v>
      </c>
      <c r="P22" s="177">
        <f t="shared" si="57"/>
        <v>1272.8932715105475</v>
      </c>
      <c r="Q22" s="177">
        <f t="shared" si="57"/>
        <v>1452.7025811807544</v>
      </c>
      <c r="R22" s="177">
        <f t="shared" si="57"/>
        <v>5799.5239497847797</v>
      </c>
      <c r="S22" s="177">
        <f t="shared" si="57"/>
        <v>7510.1966188311053</v>
      </c>
      <c r="T22" s="177">
        <f t="shared" si="57"/>
        <v>1852.7457609687117</v>
      </c>
      <c r="U22" s="177">
        <f t="shared" si="57"/>
        <v>3194.1922091985762</v>
      </c>
      <c r="V22" s="177">
        <f t="shared" si="57"/>
        <v>12690.519902888191</v>
      </c>
      <c r="W22" s="177">
        <f t="shared" si="57"/>
        <v>17279.508024607378</v>
      </c>
      <c r="X22" s="177">
        <f t="shared" si="57"/>
        <v>8159.1119881461054</v>
      </c>
      <c r="Y22" s="177">
        <f t="shared" si="57"/>
        <v>7316.1914482061256</v>
      </c>
      <c r="Z22" s="177">
        <f t="shared" si="57"/>
        <v>63081.318033987285</v>
      </c>
      <c r="AA22" s="177">
        <f t="shared" si="57"/>
        <v>14801.818471364269</v>
      </c>
      <c r="AB22" s="177">
        <f t="shared" si="57"/>
        <v>1005.1293722629525</v>
      </c>
      <c r="AC22" s="177">
        <f t="shared" si="57"/>
        <v>666.07056553675284</v>
      </c>
      <c r="AD22" s="177">
        <f t="shared" si="57"/>
        <v>0</v>
      </c>
      <c r="AE22" s="177">
        <f t="shared" si="57"/>
        <v>13076.574004970606</v>
      </c>
      <c r="AF22" s="177">
        <f t="shared" si="57"/>
        <v>118.13044248591905</v>
      </c>
      <c r="AG22" s="177">
        <f t="shared" si="57"/>
        <v>173.29810663092394</v>
      </c>
      <c r="AH22" s="177">
        <f t="shared" si="57"/>
        <v>8790.1058977525572</v>
      </c>
      <c r="AI22" s="177">
        <f t="shared" si="57"/>
        <v>151.30082042769027</v>
      </c>
      <c r="AJ22" s="177">
        <f t="shared" si="57"/>
        <v>3313.0037175082571</v>
      </c>
      <c r="AK22" s="177">
        <f t="shared" si="57"/>
        <v>0</v>
      </c>
      <c r="AL22" s="177">
        <f t="shared" si="57"/>
        <v>0</v>
      </c>
      <c r="AM22" s="177">
        <f t="shared" si="57"/>
        <v>0</v>
      </c>
      <c r="AN22" s="177">
        <f t="shared" si="57"/>
        <v>0</v>
      </c>
      <c r="AO22" s="177">
        <f t="shared" si="57"/>
        <v>575.33553715036317</v>
      </c>
      <c r="AP22" s="177">
        <f t="shared" si="57"/>
        <v>0</v>
      </c>
      <c r="AQ22" s="177">
        <f t="shared" si="57"/>
        <v>0</v>
      </c>
      <c r="AR22" s="177">
        <f t="shared" si="57"/>
        <v>0</v>
      </c>
      <c r="AS22" s="177">
        <f t="shared" si="57"/>
        <v>0</v>
      </c>
      <c r="AT22" s="177">
        <f t="shared" si="57"/>
        <v>0</v>
      </c>
      <c r="AU22" s="177">
        <f t="shared" si="57"/>
        <v>0</v>
      </c>
      <c r="AV22" s="177">
        <f t="shared" si="57"/>
        <v>0</v>
      </c>
      <c r="AW22" s="177">
        <f t="shared" si="57"/>
        <v>0</v>
      </c>
      <c r="AX22" s="177">
        <f t="shared" si="57"/>
        <v>0</v>
      </c>
      <c r="AY22" s="177">
        <f t="shared" si="57"/>
        <v>0</v>
      </c>
      <c r="AZ22" s="177">
        <f t="shared" si="57"/>
        <v>0</v>
      </c>
      <c r="BA22" s="177">
        <f t="shared" si="57"/>
        <v>0</v>
      </c>
      <c r="BB22" s="177">
        <f t="shared" si="57"/>
        <v>0</v>
      </c>
      <c r="BC22" s="177">
        <f t="shared" si="57"/>
        <v>0</v>
      </c>
      <c r="BD22" s="177">
        <f t="shared" si="57"/>
        <v>0</v>
      </c>
      <c r="BE22" s="177">
        <f t="shared" si="57"/>
        <v>0</v>
      </c>
      <c r="BF22" s="177">
        <f t="shared" si="57"/>
        <v>0</v>
      </c>
      <c r="BG22" s="177">
        <f t="shared" si="57"/>
        <v>0</v>
      </c>
      <c r="BH22" s="177">
        <f t="shared" si="57"/>
        <v>0</v>
      </c>
      <c r="BI22" s="177">
        <f t="shared" si="57"/>
        <v>25.792387524251925</v>
      </c>
      <c r="BJ22" s="177">
        <f t="shared" si="57"/>
        <v>0</v>
      </c>
      <c r="BK22" s="40"/>
    </row>
    <row r="23" spans="1:63" ht="15.75" customHeight="1" x14ac:dyDescent="0.3">
      <c r="A23" s="183" t="s">
        <v>616</v>
      </c>
      <c r="B23" s="188"/>
      <c r="C23" s="189"/>
      <c r="D23" s="190"/>
      <c r="E23" s="31"/>
      <c r="F23" s="31"/>
      <c r="G23" s="31"/>
      <c r="H23" s="31"/>
      <c r="I23" s="31"/>
      <c r="J23" s="31"/>
      <c r="K23" s="177">
        <f>$K$21-K21</f>
        <v>0</v>
      </c>
      <c r="L23" s="177">
        <f t="shared" ref="L23" si="58">$K$21-L21</f>
        <v>0</v>
      </c>
      <c r="M23" s="177">
        <f t="shared" ref="M23:BJ23" si="59">$K$21-M21</f>
        <v>72.139306085824501</v>
      </c>
      <c r="N23" s="177">
        <f t="shared" si="59"/>
        <v>1929.1277438175166</v>
      </c>
      <c r="O23" s="177">
        <f t="shared" si="59"/>
        <v>3032.3322214953369</v>
      </c>
      <c r="P23" s="177">
        <f t="shared" si="59"/>
        <v>4305.2254930058843</v>
      </c>
      <c r="Q23" s="177">
        <f t="shared" si="59"/>
        <v>5757.9280741866387</v>
      </c>
      <c r="R23" s="177">
        <f t="shared" si="59"/>
        <v>11557.452023971418</v>
      </c>
      <c r="S23" s="177">
        <f t="shared" si="59"/>
        <v>19067.648642802524</v>
      </c>
      <c r="T23" s="177">
        <f t="shared" si="59"/>
        <v>20920.394403771235</v>
      </c>
      <c r="U23" s="177">
        <f t="shared" si="59"/>
        <v>24114.586612969812</v>
      </c>
      <c r="V23" s="177">
        <f t="shared" si="59"/>
        <v>36805.106515858002</v>
      </c>
      <c r="W23" s="177">
        <f t="shared" si="59"/>
        <v>54084.61454046538</v>
      </c>
      <c r="X23" s="177">
        <f t="shared" si="59"/>
        <v>62243.726528611485</v>
      </c>
      <c r="Y23" s="177">
        <f t="shared" si="59"/>
        <v>69559.917976817611</v>
      </c>
      <c r="Z23" s="177">
        <f t="shared" si="59"/>
        <v>132641.23601080489</v>
      </c>
      <c r="AA23" s="177">
        <f t="shared" si="59"/>
        <v>147443.05448216916</v>
      </c>
      <c r="AB23" s="177">
        <f t="shared" si="59"/>
        <v>148448.18385443211</v>
      </c>
      <c r="AC23" s="177">
        <f t="shared" si="59"/>
        <v>149114.25441996887</v>
      </c>
      <c r="AD23" s="177">
        <f t="shared" si="59"/>
        <v>149114.25441996887</v>
      </c>
      <c r="AE23" s="177">
        <f t="shared" si="59"/>
        <v>162190.82842493948</v>
      </c>
      <c r="AF23" s="177">
        <f t="shared" si="59"/>
        <v>162308.95886742539</v>
      </c>
      <c r="AG23" s="177">
        <f t="shared" si="59"/>
        <v>162482.2569740563</v>
      </c>
      <c r="AH23" s="177">
        <f t="shared" si="59"/>
        <v>171272.36287180887</v>
      </c>
      <c r="AI23" s="177">
        <f t="shared" si="59"/>
        <v>171423.66369223656</v>
      </c>
      <c r="AJ23" s="177">
        <f t="shared" si="59"/>
        <v>174736.66740974481</v>
      </c>
      <c r="AK23" s="177">
        <f t="shared" si="59"/>
        <v>174736.66740974481</v>
      </c>
      <c r="AL23" s="177">
        <f t="shared" si="59"/>
        <v>174736.66740974481</v>
      </c>
      <c r="AM23" s="177">
        <f t="shared" si="59"/>
        <v>174736.66740974481</v>
      </c>
      <c r="AN23" s="177">
        <f t="shared" si="59"/>
        <v>174736.66740974481</v>
      </c>
      <c r="AO23" s="177">
        <f t="shared" si="59"/>
        <v>175312.0029468952</v>
      </c>
      <c r="AP23" s="177">
        <f t="shared" si="59"/>
        <v>175312.0029468952</v>
      </c>
      <c r="AQ23" s="177">
        <f t="shared" si="59"/>
        <v>175312.0029468952</v>
      </c>
      <c r="AR23" s="177">
        <f t="shared" si="59"/>
        <v>175312.0029468952</v>
      </c>
      <c r="AS23" s="177">
        <f t="shared" si="59"/>
        <v>175312.0029468952</v>
      </c>
      <c r="AT23" s="177">
        <f t="shared" si="59"/>
        <v>175312.0029468952</v>
      </c>
      <c r="AU23" s="177">
        <f t="shared" si="59"/>
        <v>175312.0029468952</v>
      </c>
      <c r="AV23" s="177">
        <f t="shared" si="59"/>
        <v>175312.0029468952</v>
      </c>
      <c r="AW23" s="177">
        <f t="shared" si="59"/>
        <v>175312.0029468952</v>
      </c>
      <c r="AX23" s="177">
        <f t="shared" si="59"/>
        <v>175312.0029468952</v>
      </c>
      <c r="AY23" s="177">
        <f t="shared" si="59"/>
        <v>175312.0029468952</v>
      </c>
      <c r="AZ23" s="177">
        <f t="shared" si="59"/>
        <v>175312.0029468952</v>
      </c>
      <c r="BA23" s="177">
        <f t="shared" si="59"/>
        <v>175312.0029468952</v>
      </c>
      <c r="BB23" s="177">
        <f t="shared" si="59"/>
        <v>175312.0029468952</v>
      </c>
      <c r="BC23" s="177">
        <f t="shared" si="59"/>
        <v>175312.0029468952</v>
      </c>
      <c r="BD23" s="177">
        <f t="shared" si="59"/>
        <v>175312.0029468952</v>
      </c>
      <c r="BE23" s="177">
        <f t="shared" si="59"/>
        <v>175312.0029468952</v>
      </c>
      <c r="BF23" s="177">
        <f t="shared" si="59"/>
        <v>175312.0029468952</v>
      </c>
      <c r="BG23" s="177">
        <f t="shared" si="59"/>
        <v>175312.0029468952</v>
      </c>
      <c r="BH23" s="177">
        <f t="shared" si="59"/>
        <v>175312.0029468952</v>
      </c>
      <c r="BI23" s="177">
        <f t="shared" si="59"/>
        <v>175337.79533441944</v>
      </c>
      <c r="BJ23" s="177">
        <f t="shared" si="59"/>
        <v>175337.79533441944</v>
      </c>
      <c r="BK23" s="41"/>
    </row>
    <row r="24" spans="1:63" ht="15.75" customHeight="1" x14ac:dyDescent="0.3">
      <c r="A24" s="196" t="s">
        <v>66</v>
      </c>
      <c r="B24" s="209">
        <f>SUMPRODUCT(B5:B20,C5:C20)/C21</f>
        <v>14.628783676440824</v>
      </c>
      <c r="C24" s="54"/>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row>
    <row r="25" spans="1:63" ht="15.75" customHeight="1" x14ac:dyDescent="0.3">
      <c r="A25" s="30"/>
      <c r="B25" s="30"/>
      <c r="C25" s="30"/>
      <c r="D25" s="30"/>
      <c r="E25" s="30"/>
      <c r="F25" s="30"/>
      <c r="G25" s="30"/>
      <c r="H25" s="30"/>
      <c r="I25" s="30"/>
      <c r="J25" s="30"/>
      <c r="K25" s="30"/>
      <c r="L25" s="30"/>
      <c r="M25" s="30"/>
      <c r="N25" s="30"/>
      <c r="O25" s="30"/>
      <c r="P25" s="30"/>
      <c r="Q25" s="30"/>
      <c r="R25" s="30"/>
      <c r="S25" s="30"/>
      <c r="T25" s="30"/>
      <c r="U25" s="30"/>
      <c r="V25" s="30"/>
      <c r="W25" s="30"/>
    </row>
    <row r="26" spans="1:63" ht="15.75" customHeight="1" x14ac:dyDescent="0.3"/>
    <row r="27" spans="1:63" ht="15.75" customHeight="1" x14ac:dyDescent="0.3"/>
    <row r="28" spans="1:63" ht="15.75" customHeight="1" x14ac:dyDescent="0.3"/>
    <row r="29" spans="1:63" ht="15.75" customHeight="1" x14ac:dyDescent="0.3"/>
    <row r="30" spans="1:63" ht="15.75" customHeight="1" x14ac:dyDescent="0.3"/>
    <row r="31" spans="1:63" ht="15.75" customHeight="1" x14ac:dyDescent="0.3"/>
    <row r="32" spans="1:63" ht="15.75" customHeight="1" x14ac:dyDescent="0.3"/>
    <row r="33" ht="15.75" customHeight="1" x14ac:dyDescent="0.3"/>
    <row r="34" ht="15.75" customHeight="1" x14ac:dyDescent="0.3"/>
    <row r="35" ht="15.75" customHeight="1" x14ac:dyDescent="0.3"/>
  </sheetData>
  <mergeCells count="5">
    <mergeCell ref="A3:A4"/>
    <mergeCell ref="B3:B4"/>
    <mergeCell ref="C3:C4"/>
    <mergeCell ref="D3:D4"/>
    <mergeCell ref="BK3:BK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81DA-AE84-4B5D-8468-15A424CF06B4}">
  <dimension ref="A1:AV26"/>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27" width="7.77734375" customWidth="1"/>
    <col min="28" max="47" width="7.77734375" hidden="1" customWidth="1"/>
    <col min="48" max="48" width="9.77734375" customWidth="1"/>
  </cols>
  <sheetData>
    <row r="1" spans="1:48" ht="15.75" customHeight="1" x14ac:dyDescent="0.3">
      <c r="A1" s="316" t="s">
        <v>406</v>
      </c>
    </row>
    <row r="2" spans="1:48" ht="15.75" customHeight="1" x14ac:dyDescent="0.3"/>
    <row r="3" spans="1:48" ht="15.75" customHeight="1" x14ac:dyDescent="0.3">
      <c r="A3" s="508" t="s">
        <v>245</v>
      </c>
      <c r="B3" s="510" t="s">
        <v>0</v>
      </c>
      <c r="C3" s="510" t="s">
        <v>282</v>
      </c>
      <c r="D3" s="514" t="s">
        <v>57</v>
      </c>
      <c r="E3" s="24"/>
      <c r="F3" s="24"/>
      <c r="G3" s="24"/>
      <c r="H3" s="24"/>
      <c r="I3" s="24"/>
      <c r="J3" s="24"/>
      <c r="K3" s="122" t="s">
        <v>283</v>
      </c>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6"/>
      <c r="AV3" s="516" t="s">
        <v>1</v>
      </c>
    </row>
    <row r="4" spans="1:48" ht="15.75" customHeight="1" x14ac:dyDescent="0.3">
      <c r="A4" s="513"/>
      <c r="B4" s="512"/>
      <c r="C4" s="512"/>
      <c r="D4" s="512"/>
      <c r="E4" s="99">
        <v>2018</v>
      </c>
      <c r="F4" s="99">
        <f>E4+1</f>
        <v>2019</v>
      </c>
      <c r="G4" s="99">
        <f t="shared" ref="G4:Z4" si="0">F4+1</f>
        <v>2020</v>
      </c>
      <c r="H4" s="99">
        <f t="shared" si="0"/>
        <v>2021</v>
      </c>
      <c r="I4" s="99">
        <f t="shared" si="0"/>
        <v>2022</v>
      </c>
      <c r="J4" s="99">
        <f t="shared" si="0"/>
        <v>2023</v>
      </c>
      <c r="K4" s="99">
        <f t="shared" si="0"/>
        <v>2024</v>
      </c>
      <c r="L4" s="99">
        <f t="shared" si="0"/>
        <v>2025</v>
      </c>
      <c r="M4" s="99">
        <f t="shared" si="0"/>
        <v>2026</v>
      </c>
      <c r="N4" s="99">
        <f t="shared" si="0"/>
        <v>2027</v>
      </c>
      <c r="O4" s="99">
        <f t="shared" si="0"/>
        <v>2028</v>
      </c>
      <c r="P4" s="99">
        <f t="shared" si="0"/>
        <v>2029</v>
      </c>
      <c r="Q4" s="99">
        <f t="shared" si="0"/>
        <v>2030</v>
      </c>
      <c r="R4" s="99">
        <f t="shared" si="0"/>
        <v>2031</v>
      </c>
      <c r="S4" s="99">
        <f t="shared" si="0"/>
        <v>2032</v>
      </c>
      <c r="T4" s="99">
        <f t="shared" si="0"/>
        <v>2033</v>
      </c>
      <c r="U4" s="99">
        <f t="shared" si="0"/>
        <v>2034</v>
      </c>
      <c r="V4" s="99">
        <f t="shared" si="0"/>
        <v>2035</v>
      </c>
      <c r="W4" s="99">
        <f t="shared" si="0"/>
        <v>2036</v>
      </c>
      <c r="X4" s="99">
        <f t="shared" si="0"/>
        <v>2037</v>
      </c>
      <c r="Y4" s="99">
        <f t="shared" si="0"/>
        <v>2038</v>
      </c>
      <c r="Z4" s="99">
        <f t="shared" si="0"/>
        <v>2039</v>
      </c>
      <c r="AA4" s="99">
        <f t="shared" ref="AA4:AU4" si="1">Z4+1</f>
        <v>2040</v>
      </c>
      <c r="AB4" s="99">
        <f t="shared" si="1"/>
        <v>2041</v>
      </c>
      <c r="AC4" s="99">
        <f t="shared" si="1"/>
        <v>2042</v>
      </c>
      <c r="AD4" s="99">
        <f t="shared" si="1"/>
        <v>2043</v>
      </c>
      <c r="AE4" s="99">
        <f t="shared" si="1"/>
        <v>2044</v>
      </c>
      <c r="AF4" s="99">
        <f t="shared" si="1"/>
        <v>2045</v>
      </c>
      <c r="AG4" s="99">
        <f t="shared" si="1"/>
        <v>2046</v>
      </c>
      <c r="AH4" s="99">
        <f t="shared" si="1"/>
        <v>2047</v>
      </c>
      <c r="AI4" s="99">
        <f t="shared" si="1"/>
        <v>2048</v>
      </c>
      <c r="AJ4" s="99">
        <f t="shared" si="1"/>
        <v>2049</v>
      </c>
      <c r="AK4" s="99">
        <f t="shared" si="1"/>
        <v>2050</v>
      </c>
      <c r="AL4" s="99">
        <f t="shared" si="1"/>
        <v>2051</v>
      </c>
      <c r="AM4" s="99">
        <f t="shared" si="1"/>
        <v>2052</v>
      </c>
      <c r="AN4" s="99">
        <f t="shared" si="1"/>
        <v>2053</v>
      </c>
      <c r="AO4" s="99">
        <f t="shared" si="1"/>
        <v>2054</v>
      </c>
      <c r="AP4" s="99">
        <f t="shared" si="1"/>
        <v>2055</v>
      </c>
      <c r="AQ4" s="99">
        <f t="shared" si="1"/>
        <v>2056</v>
      </c>
      <c r="AR4" s="99">
        <f t="shared" si="1"/>
        <v>2057</v>
      </c>
      <c r="AS4" s="99">
        <f t="shared" si="1"/>
        <v>2058</v>
      </c>
      <c r="AT4" s="99">
        <f t="shared" si="1"/>
        <v>2059</v>
      </c>
      <c r="AU4" s="99">
        <f t="shared" si="1"/>
        <v>2060</v>
      </c>
      <c r="AV4" s="517"/>
    </row>
    <row r="5" spans="1:48" ht="15.75" customHeight="1" x14ac:dyDescent="0.3">
      <c r="A5" s="178" t="s">
        <v>508</v>
      </c>
      <c r="B5" s="179">
        <v>15</v>
      </c>
      <c r="C5" s="180">
        <v>77168.594707502081</v>
      </c>
      <c r="D5" s="363">
        <v>1</v>
      </c>
      <c r="E5" s="181"/>
      <c r="F5" s="181"/>
      <c r="G5" s="181"/>
      <c r="H5" s="181"/>
      <c r="I5" s="181"/>
      <c r="J5" s="181"/>
      <c r="K5" s="180">
        <f>C5</f>
        <v>77168.594707502081</v>
      </c>
      <c r="L5" s="180">
        <f>K5</f>
        <v>77168.594707502081</v>
      </c>
      <c r="M5" s="180">
        <f t="shared" ref="M5:Y5" si="2">L5</f>
        <v>77168.594707502081</v>
      </c>
      <c r="N5" s="180">
        <f t="shared" si="2"/>
        <v>77168.594707502081</v>
      </c>
      <c r="O5" s="180">
        <f t="shared" si="2"/>
        <v>77168.594707502081</v>
      </c>
      <c r="P5" s="180">
        <f t="shared" si="2"/>
        <v>77168.594707502081</v>
      </c>
      <c r="Q5" s="180">
        <f t="shared" si="2"/>
        <v>77168.594707502081</v>
      </c>
      <c r="R5" s="180">
        <f t="shared" si="2"/>
        <v>77168.594707502081</v>
      </c>
      <c r="S5" s="180">
        <f t="shared" si="2"/>
        <v>77168.594707502081</v>
      </c>
      <c r="T5" s="180">
        <f t="shared" si="2"/>
        <v>77168.594707502081</v>
      </c>
      <c r="U5" s="180">
        <f t="shared" si="2"/>
        <v>77168.594707502081</v>
      </c>
      <c r="V5" s="180">
        <f t="shared" si="2"/>
        <v>77168.594707502081</v>
      </c>
      <c r="W5" s="180">
        <f t="shared" si="2"/>
        <v>77168.594707502081</v>
      </c>
      <c r="X5" s="180">
        <f t="shared" si="2"/>
        <v>77168.594707502081</v>
      </c>
      <c r="Y5" s="180">
        <f t="shared" si="2"/>
        <v>77168.594707502081</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SUM(E5:AU5)</f>
        <v>1157528.920612531</v>
      </c>
    </row>
    <row r="6" spans="1:48" ht="15.75" customHeight="1" x14ac:dyDescent="0.3">
      <c r="A6" s="183" t="s">
        <v>480</v>
      </c>
      <c r="B6" s="184"/>
      <c r="C6" s="185">
        <f>SUM(C5:C5)</f>
        <v>77168.594707502081</v>
      </c>
      <c r="D6" s="186" t="s">
        <v>63</v>
      </c>
      <c r="E6" s="187"/>
      <c r="F6" s="187"/>
      <c r="G6" s="187"/>
      <c r="H6" s="187"/>
      <c r="I6" s="187"/>
      <c r="J6" s="187"/>
      <c r="K6" s="185">
        <f t="shared" ref="K6:AV6" si="3">SUM(K5:K5)</f>
        <v>77168.594707502081</v>
      </c>
      <c r="L6" s="185">
        <f t="shared" si="3"/>
        <v>77168.594707502081</v>
      </c>
      <c r="M6" s="185">
        <f t="shared" ref="M6:Y6" si="4">SUM(M5:M5)</f>
        <v>77168.594707502081</v>
      </c>
      <c r="N6" s="185">
        <f t="shared" si="4"/>
        <v>77168.594707502081</v>
      </c>
      <c r="O6" s="185">
        <f t="shared" si="4"/>
        <v>77168.594707502081</v>
      </c>
      <c r="P6" s="185">
        <f t="shared" si="4"/>
        <v>77168.594707502081</v>
      </c>
      <c r="Q6" s="185">
        <f t="shared" si="4"/>
        <v>77168.594707502081</v>
      </c>
      <c r="R6" s="185">
        <f t="shared" si="4"/>
        <v>77168.594707502081</v>
      </c>
      <c r="S6" s="185">
        <f t="shared" si="4"/>
        <v>77168.594707502081</v>
      </c>
      <c r="T6" s="185">
        <f t="shared" si="4"/>
        <v>77168.594707502081</v>
      </c>
      <c r="U6" s="185">
        <f t="shared" si="4"/>
        <v>77168.594707502081</v>
      </c>
      <c r="V6" s="185">
        <f t="shared" si="4"/>
        <v>77168.594707502081</v>
      </c>
      <c r="W6" s="185">
        <f t="shared" si="4"/>
        <v>77168.594707502081</v>
      </c>
      <c r="X6" s="185">
        <f t="shared" si="4"/>
        <v>77168.594707502081</v>
      </c>
      <c r="Y6" s="185">
        <f t="shared" si="4"/>
        <v>77168.594707502081</v>
      </c>
      <c r="Z6" s="185">
        <f>SUM(Z5:Z5)</f>
        <v>0</v>
      </c>
      <c r="AA6" s="185">
        <f t="shared" ref="AA6:AB6" si="5">SUM(AA5:AA5)</f>
        <v>0</v>
      </c>
      <c r="AB6" s="185">
        <f t="shared" si="5"/>
        <v>0</v>
      </c>
      <c r="AC6" s="185">
        <f t="shared" ref="AC6:AD6" si="6">SUM(AC5:AC5)</f>
        <v>0</v>
      </c>
      <c r="AD6" s="185">
        <f t="shared" si="6"/>
        <v>0</v>
      </c>
      <c r="AE6" s="185">
        <f t="shared" ref="AE6:AF6" si="7">SUM(AE5:AE5)</f>
        <v>0</v>
      </c>
      <c r="AF6" s="185">
        <f t="shared" si="7"/>
        <v>0</v>
      </c>
      <c r="AG6" s="185">
        <f t="shared" ref="AG6:AH6" si="8">SUM(AG5:AG5)</f>
        <v>0</v>
      </c>
      <c r="AH6" s="185">
        <f t="shared" si="8"/>
        <v>0</v>
      </c>
      <c r="AI6" s="185">
        <f t="shared" ref="AI6:AJ6" si="9">SUM(AI5:AI5)</f>
        <v>0</v>
      </c>
      <c r="AJ6" s="185">
        <f t="shared" si="9"/>
        <v>0</v>
      </c>
      <c r="AK6" s="185">
        <f t="shared" ref="AK6:AL6" si="10">SUM(AK5:AK5)</f>
        <v>0</v>
      </c>
      <c r="AL6" s="185">
        <f t="shared" si="10"/>
        <v>0</v>
      </c>
      <c r="AM6" s="185">
        <f t="shared" ref="AM6:AN6" si="11">SUM(AM5:AM5)</f>
        <v>0</v>
      </c>
      <c r="AN6" s="185">
        <f t="shared" si="11"/>
        <v>0</v>
      </c>
      <c r="AO6" s="185">
        <f t="shared" ref="AO6:AP6" si="12">SUM(AO5:AO5)</f>
        <v>0</v>
      </c>
      <c r="AP6" s="185">
        <f t="shared" si="12"/>
        <v>0</v>
      </c>
      <c r="AQ6" s="185">
        <f t="shared" ref="AQ6:AR6" si="13">SUM(AQ5:AQ5)</f>
        <v>0</v>
      </c>
      <c r="AR6" s="185">
        <f t="shared" si="13"/>
        <v>0</v>
      </c>
      <c r="AS6" s="185">
        <f t="shared" ref="AS6:AT6" si="14">SUM(AS5:AS5)</f>
        <v>0</v>
      </c>
      <c r="AT6" s="185">
        <f t="shared" si="14"/>
        <v>0</v>
      </c>
      <c r="AU6" s="185">
        <f t="shared" ref="AU6" si="15">SUM(AU5:AU5)</f>
        <v>0</v>
      </c>
      <c r="AV6" s="177">
        <f t="shared" si="3"/>
        <v>1157528.920612531</v>
      </c>
    </row>
    <row r="7" spans="1:48" ht="15.75" customHeight="1" x14ac:dyDescent="0.3">
      <c r="A7" s="183" t="s">
        <v>481</v>
      </c>
      <c r="B7" s="188"/>
      <c r="C7" s="189"/>
      <c r="D7" s="190"/>
      <c r="E7" s="187"/>
      <c r="F7" s="187"/>
      <c r="G7" s="187"/>
      <c r="H7" s="187"/>
      <c r="I7" s="187"/>
      <c r="J7" s="187"/>
      <c r="K7" s="191">
        <f>K6-K6</f>
        <v>0</v>
      </c>
      <c r="L7" s="191">
        <f t="shared" ref="L7" si="16">K6-L6</f>
        <v>0</v>
      </c>
      <c r="M7" s="191">
        <f t="shared" ref="M7" si="17">L6-M6</f>
        <v>0</v>
      </c>
      <c r="N7" s="191">
        <f t="shared" ref="N7" si="18">M6-N6</f>
        <v>0</v>
      </c>
      <c r="O7" s="191">
        <f t="shared" ref="O7" si="19">N6-O6</f>
        <v>0</v>
      </c>
      <c r="P7" s="191">
        <f t="shared" ref="P7" si="20">O6-P6</f>
        <v>0</v>
      </c>
      <c r="Q7" s="191">
        <f t="shared" ref="Q7" si="21">P6-Q6</f>
        <v>0</v>
      </c>
      <c r="R7" s="191">
        <f t="shared" ref="R7" si="22">Q6-R6</f>
        <v>0</v>
      </c>
      <c r="S7" s="191">
        <f t="shared" ref="S7" si="23">R6-S6</f>
        <v>0</v>
      </c>
      <c r="T7" s="191">
        <f t="shared" ref="T7" si="24">S6-T6</f>
        <v>0</v>
      </c>
      <c r="U7" s="191">
        <f t="shared" ref="U7" si="25">T6-U6</f>
        <v>0</v>
      </c>
      <c r="V7" s="191">
        <f t="shared" ref="V7" si="26">U6-V6</f>
        <v>0</v>
      </c>
      <c r="W7" s="191">
        <f t="shared" ref="W7" si="27">V6-W6</f>
        <v>0</v>
      </c>
      <c r="X7" s="191">
        <f t="shared" ref="X7" si="28">W6-X6</f>
        <v>0</v>
      </c>
      <c r="Y7" s="191">
        <f t="shared" ref="Y7" si="29">X6-Y6</f>
        <v>0</v>
      </c>
      <c r="Z7" s="191">
        <f>Y6-Z6</f>
        <v>77168.594707502081</v>
      </c>
      <c r="AA7" s="191">
        <f t="shared" ref="AA7:AB7" si="30">Z6-AA6</f>
        <v>0</v>
      </c>
      <c r="AB7" s="191">
        <f t="shared" si="30"/>
        <v>0</v>
      </c>
      <c r="AC7" s="191">
        <f t="shared" ref="AC7:AD7" si="31">AB6-AC6</f>
        <v>0</v>
      </c>
      <c r="AD7" s="191">
        <f t="shared" si="31"/>
        <v>0</v>
      </c>
      <c r="AE7" s="191">
        <f t="shared" ref="AE7:AF7" si="32">AD6-AE6</f>
        <v>0</v>
      </c>
      <c r="AF7" s="191">
        <f t="shared" si="32"/>
        <v>0</v>
      </c>
      <c r="AG7" s="191">
        <f t="shared" ref="AG7:AH7" si="33">AF6-AG6</f>
        <v>0</v>
      </c>
      <c r="AH7" s="191">
        <f t="shared" si="33"/>
        <v>0</v>
      </c>
      <c r="AI7" s="191">
        <f t="shared" ref="AI7:AJ7" si="34">AH6-AI6</f>
        <v>0</v>
      </c>
      <c r="AJ7" s="191">
        <f t="shared" si="34"/>
        <v>0</v>
      </c>
      <c r="AK7" s="191">
        <f t="shared" ref="AK7:AL7" si="35">AJ6-AK6</f>
        <v>0</v>
      </c>
      <c r="AL7" s="191">
        <f t="shared" si="35"/>
        <v>0</v>
      </c>
      <c r="AM7" s="191">
        <f t="shared" ref="AM7:AN7" si="36">AL6-AM6</f>
        <v>0</v>
      </c>
      <c r="AN7" s="191">
        <f t="shared" si="36"/>
        <v>0</v>
      </c>
      <c r="AO7" s="191">
        <f t="shared" ref="AO7:AP7" si="37">AN6-AO6</f>
        <v>0</v>
      </c>
      <c r="AP7" s="191">
        <f t="shared" si="37"/>
        <v>0</v>
      </c>
      <c r="AQ7" s="191">
        <f t="shared" ref="AQ7:AR7" si="38">AP6-AQ6</f>
        <v>0</v>
      </c>
      <c r="AR7" s="191">
        <f t="shared" si="38"/>
        <v>0</v>
      </c>
      <c r="AS7" s="191">
        <f t="shared" ref="AS7:AT7" si="39">AR6-AS6</f>
        <v>0</v>
      </c>
      <c r="AT7" s="191">
        <f t="shared" si="39"/>
        <v>0</v>
      </c>
      <c r="AU7" s="191">
        <f t="shared" ref="AU7" si="40">AT6-AU6</f>
        <v>0</v>
      </c>
      <c r="AV7" s="192"/>
    </row>
    <row r="8" spans="1:48" ht="15.75" customHeight="1" x14ac:dyDescent="0.3">
      <c r="A8" s="183" t="s">
        <v>482</v>
      </c>
      <c r="B8" s="188"/>
      <c r="C8" s="189"/>
      <c r="D8" s="190"/>
      <c r="E8" s="187"/>
      <c r="F8" s="187"/>
      <c r="G8" s="187"/>
      <c r="H8" s="187"/>
      <c r="I8" s="187"/>
      <c r="J8" s="187"/>
      <c r="K8" s="193">
        <f>$K$6-K6</f>
        <v>0</v>
      </c>
      <c r="L8" s="193">
        <f t="shared" ref="L8" si="41">$K$6-L6</f>
        <v>0</v>
      </c>
      <c r="M8" s="193">
        <f t="shared" ref="M8:Y8" si="42">$K$6-M6</f>
        <v>0</v>
      </c>
      <c r="N8" s="193">
        <f t="shared" si="42"/>
        <v>0</v>
      </c>
      <c r="O8" s="193">
        <f t="shared" si="42"/>
        <v>0</v>
      </c>
      <c r="P8" s="193">
        <f t="shared" si="42"/>
        <v>0</v>
      </c>
      <c r="Q8" s="193">
        <f t="shared" si="42"/>
        <v>0</v>
      </c>
      <c r="R8" s="193">
        <f t="shared" si="42"/>
        <v>0</v>
      </c>
      <c r="S8" s="193">
        <f t="shared" si="42"/>
        <v>0</v>
      </c>
      <c r="T8" s="193">
        <f t="shared" si="42"/>
        <v>0</v>
      </c>
      <c r="U8" s="193">
        <f t="shared" si="42"/>
        <v>0</v>
      </c>
      <c r="V8" s="193">
        <f t="shared" si="42"/>
        <v>0</v>
      </c>
      <c r="W8" s="193">
        <f t="shared" si="42"/>
        <v>0</v>
      </c>
      <c r="X8" s="193">
        <f t="shared" si="42"/>
        <v>0</v>
      </c>
      <c r="Y8" s="193">
        <f t="shared" si="42"/>
        <v>0</v>
      </c>
      <c r="Z8" s="193">
        <f>$K$6-Z6</f>
        <v>77168.594707502081</v>
      </c>
      <c r="AA8" s="193">
        <f t="shared" ref="AA8:AB8" si="43">$K$6-AA6</f>
        <v>77168.594707502081</v>
      </c>
      <c r="AB8" s="193">
        <f t="shared" si="43"/>
        <v>77168.594707502081</v>
      </c>
      <c r="AC8" s="193">
        <f t="shared" ref="AC8:AU8" si="44">$K$6-AC6</f>
        <v>77168.594707502081</v>
      </c>
      <c r="AD8" s="193">
        <f t="shared" si="44"/>
        <v>77168.594707502081</v>
      </c>
      <c r="AE8" s="193">
        <f t="shared" si="44"/>
        <v>77168.594707502081</v>
      </c>
      <c r="AF8" s="193">
        <f t="shared" si="44"/>
        <v>77168.594707502081</v>
      </c>
      <c r="AG8" s="193">
        <f t="shared" si="44"/>
        <v>77168.594707502081</v>
      </c>
      <c r="AH8" s="193">
        <f t="shared" si="44"/>
        <v>77168.594707502081</v>
      </c>
      <c r="AI8" s="193">
        <f t="shared" si="44"/>
        <v>77168.594707502081</v>
      </c>
      <c r="AJ8" s="193">
        <f t="shared" si="44"/>
        <v>77168.594707502081</v>
      </c>
      <c r="AK8" s="193">
        <f t="shared" si="44"/>
        <v>77168.594707502081</v>
      </c>
      <c r="AL8" s="193">
        <f t="shared" si="44"/>
        <v>77168.594707502081</v>
      </c>
      <c r="AM8" s="193">
        <f t="shared" si="44"/>
        <v>77168.594707502081</v>
      </c>
      <c r="AN8" s="193">
        <f t="shared" si="44"/>
        <v>77168.594707502081</v>
      </c>
      <c r="AO8" s="193">
        <f t="shared" si="44"/>
        <v>77168.594707502081</v>
      </c>
      <c r="AP8" s="193">
        <f t="shared" si="44"/>
        <v>77168.594707502081</v>
      </c>
      <c r="AQ8" s="193">
        <f t="shared" si="44"/>
        <v>77168.594707502081</v>
      </c>
      <c r="AR8" s="193">
        <f t="shared" si="44"/>
        <v>77168.594707502081</v>
      </c>
      <c r="AS8" s="193">
        <f t="shared" si="44"/>
        <v>77168.594707502081</v>
      </c>
      <c r="AT8" s="193">
        <f t="shared" si="44"/>
        <v>77168.594707502081</v>
      </c>
      <c r="AU8" s="193">
        <f t="shared" si="44"/>
        <v>77168.594707502081</v>
      </c>
      <c r="AV8" s="194"/>
    </row>
    <row r="9" spans="1:48" ht="15.75" customHeight="1" x14ac:dyDescent="0.3">
      <c r="A9" s="196" t="s">
        <v>66</v>
      </c>
      <c r="B9" s="197">
        <f>SUMPRODUCT(B5:B5,C5:C5)/C6</f>
        <v>15</v>
      </c>
      <c r="C9" s="28"/>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row>
    <row r="10" spans="1:48" ht="15.75" hidden="1" customHeight="1" x14ac:dyDescent="0.3">
      <c r="A10" s="30"/>
      <c r="B10" s="30"/>
      <c r="C10" s="30"/>
      <c r="D10" s="30"/>
      <c r="E10" s="30"/>
      <c r="F10" s="30"/>
      <c r="G10" s="30"/>
      <c r="H10" s="30"/>
      <c r="I10" s="30"/>
      <c r="J10" s="30"/>
      <c r="K10" s="30"/>
      <c r="L10" s="30"/>
      <c r="M10" s="30"/>
      <c r="N10" s="30"/>
      <c r="O10" s="30"/>
      <c r="P10" s="30"/>
      <c r="Q10" s="30"/>
      <c r="R10" s="30"/>
      <c r="S10" s="30"/>
    </row>
    <row r="11" spans="1:48" ht="15.75" hidden="1" customHeight="1" x14ac:dyDescent="0.3">
      <c r="A11" s="508" t="str">
        <f>A3</f>
        <v>Measure Category</v>
      </c>
      <c r="B11" s="510" t="str">
        <f t="shared" ref="B11:D11" si="45">B3</f>
        <v>Measure Life</v>
      </c>
      <c r="C11" s="510" t="str">
        <f t="shared" si="45"/>
        <v>Annual Verified Gross Savings (MWh)</v>
      </c>
      <c r="D11" s="514" t="str">
        <f t="shared" si="45"/>
        <v>NTGR</v>
      </c>
      <c r="E11" s="24"/>
      <c r="F11" s="24"/>
      <c r="G11" s="24"/>
      <c r="H11" s="24"/>
      <c r="I11" s="24"/>
      <c r="J11" s="24"/>
      <c r="K11" s="122" t="s">
        <v>283</v>
      </c>
      <c r="L11" s="90"/>
      <c r="M11" s="90"/>
      <c r="N11" s="90"/>
      <c r="O11" s="90"/>
      <c r="P11" s="90"/>
      <c r="Q11" s="90"/>
      <c r="R11" s="91"/>
      <c r="S11" s="30"/>
    </row>
    <row r="12" spans="1:48" ht="15.75" hidden="1" customHeight="1" x14ac:dyDescent="0.3">
      <c r="A12" s="513"/>
      <c r="B12" s="511"/>
      <c r="C12" s="511"/>
      <c r="D12" s="515"/>
      <c r="E12" s="99"/>
      <c r="F12" s="99"/>
      <c r="G12" s="99"/>
      <c r="H12" s="99"/>
      <c r="I12" s="99"/>
      <c r="J12" s="99"/>
      <c r="K12" s="45">
        <f>S4</f>
        <v>2032</v>
      </c>
      <c r="L12" s="45">
        <f t="shared" ref="L12:R16" si="46">T4</f>
        <v>2033</v>
      </c>
      <c r="M12" s="45">
        <f t="shared" si="46"/>
        <v>2034</v>
      </c>
      <c r="N12" s="45">
        <f t="shared" si="46"/>
        <v>2035</v>
      </c>
      <c r="O12" s="45">
        <f t="shared" si="46"/>
        <v>2036</v>
      </c>
      <c r="P12" s="45">
        <f t="shared" si="46"/>
        <v>2037</v>
      </c>
      <c r="Q12" s="45">
        <f t="shared" si="46"/>
        <v>2038</v>
      </c>
      <c r="R12" s="45">
        <f t="shared" si="46"/>
        <v>2039</v>
      </c>
      <c r="S12" s="30"/>
    </row>
    <row r="13" spans="1:48" ht="15.75" hidden="1" customHeight="1" x14ac:dyDescent="0.3">
      <c r="A13" s="178" t="str">
        <f>A5</f>
        <v>Voltage Optimization - 2024 Cohort</v>
      </c>
      <c r="B13" s="179">
        <v>15</v>
      </c>
      <c r="C13" s="180">
        <f>C5</f>
        <v>77168.594707502081</v>
      </c>
      <c r="D13" s="363">
        <v>1</v>
      </c>
      <c r="E13" s="181"/>
      <c r="F13" s="181"/>
      <c r="G13" s="181"/>
      <c r="H13" s="181"/>
      <c r="I13" s="181"/>
      <c r="J13" s="181"/>
      <c r="K13" s="176">
        <f t="shared" ref="K13:K16" si="47">S5</f>
        <v>77168.594707502081</v>
      </c>
      <c r="L13" s="176">
        <f t="shared" si="46"/>
        <v>77168.594707502081</v>
      </c>
      <c r="M13" s="176">
        <f t="shared" si="46"/>
        <v>77168.594707502081</v>
      </c>
      <c r="N13" s="176">
        <f t="shared" si="46"/>
        <v>77168.594707502081</v>
      </c>
      <c r="O13" s="176">
        <f t="shared" si="46"/>
        <v>77168.594707502081</v>
      </c>
      <c r="P13" s="176">
        <f t="shared" si="46"/>
        <v>77168.594707502081</v>
      </c>
      <c r="Q13" s="176">
        <f t="shared" si="46"/>
        <v>77168.594707502081</v>
      </c>
      <c r="R13" s="176">
        <f t="shared" si="46"/>
        <v>0</v>
      </c>
      <c r="S13" s="30"/>
    </row>
    <row r="14" spans="1:48" ht="15.75" hidden="1" customHeight="1" x14ac:dyDescent="0.3">
      <c r="A14" s="183" t="str">
        <f>A6</f>
        <v>2024 CPAS</v>
      </c>
      <c r="B14" s="184"/>
      <c r="C14" s="185">
        <f>SUM(C13:C13)</f>
        <v>77168.594707502081</v>
      </c>
      <c r="D14" s="186" t="s">
        <v>63</v>
      </c>
      <c r="E14" s="187"/>
      <c r="F14" s="187"/>
      <c r="G14" s="187"/>
      <c r="H14" s="187"/>
      <c r="I14" s="187"/>
      <c r="J14" s="187"/>
      <c r="K14" s="177">
        <f t="shared" si="47"/>
        <v>77168.594707502081</v>
      </c>
      <c r="L14" s="177">
        <f t="shared" si="46"/>
        <v>77168.594707502081</v>
      </c>
      <c r="M14" s="177">
        <f t="shared" si="46"/>
        <v>77168.594707502081</v>
      </c>
      <c r="N14" s="177">
        <f t="shared" si="46"/>
        <v>77168.594707502081</v>
      </c>
      <c r="O14" s="177">
        <f t="shared" si="46"/>
        <v>77168.594707502081</v>
      </c>
      <c r="P14" s="177">
        <f t="shared" si="46"/>
        <v>77168.594707502081</v>
      </c>
      <c r="Q14" s="177">
        <f t="shared" si="46"/>
        <v>77168.594707502081</v>
      </c>
      <c r="R14" s="177">
        <f t="shared" si="46"/>
        <v>0</v>
      </c>
      <c r="S14" s="30"/>
    </row>
    <row r="15" spans="1:48" ht="15.75" hidden="1" customHeight="1" x14ac:dyDescent="0.3">
      <c r="A15" s="183" t="str">
        <f>A7</f>
        <v>Expiring 2024 CPAS</v>
      </c>
      <c r="B15" s="188"/>
      <c r="C15" s="189"/>
      <c r="D15" s="190"/>
      <c r="E15" s="187"/>
      <c r="F15" s="187"/>
      <c r="G15" s="187"/>
      <c r="H15" s="187"/>
      <c r="I15" s="187"/>
      <c r="J15" s="187"/>
      <c r="K15" s="177">
        <f t="shared" si="47"/>
        <v>0</v>
      </c>
      <c r="L15" s="177">
        <f t="shared" si="46"/>
        <v>0</v>
      </c>
      <c r="M15" s="177">
        <f t="shared" si="46"/>
        <v>0</v>
      </c>
      <c r="N15" s="177">
        <f t="shared" si="46"/>
        <v>0</v>
      </c>
      <c r="O15" s="177">
        <f t="shared" si="46"/>
        <v>0</v>
      </c>
      <c r="P15" s="177">
        <f t="shared" si="46"/>
        <v>0</v>
      </c>
      <c r="Q15" s="177">
        <f t="shared" si="46"/>
        <v>0</v>
      </c>
      <c r="R15" s="177">
        <f t="shared" si="46"/>
        <v>77168.594707502081</v>
      </c>
      <c r="S15" s="30"/>
    </row>
    <row r="16" spans="1:48" ht="15.75" hidden="1" customHeight="1" x14ac:dyDescent="0.3">
      <c r="A16" s="183" t="str">
        <f>A8</f>
        <v>Expired 2024 CPAS</v>
      </c>
      <c r="B16" s="188"/>
      <c r="C16" s="189"/>
      <c r="D16" s="190"/>
      <c r="E16" s="187"/>
      <c r="F16" s="187"/>
      <c r="G16" s="187"/>
      <c r="H16" s="187"/>
      <c r="I16" s="187"/>
      <c r="J16" s="187"/>
      <c r="K16" s="177">
        <f t="shared" si="47"/>
        <v>0</v>
      </c>
      <c r="L16" s="177">
        <f t="shared" si="46"/>
        <v>0</v>
      </c>
      <c r="M16" s="177">
        <f t="shared" si="46"/>
        <v>0</v>
      </c>
      <c r="N16" s="177">
        <f t="shared" si="46"/>
        <v>0</v>
      </c>
      <c r="O16" s="177">
        <f t="shared" si="46"/>
        <v>0</v>
      </c>
      <c r="P16" s="177">
        <f t="shared" si="46"/>
        <v>0</v>
      </c>
      <c r="Q16" s="177">
        <f t="shared" si="46"/>
        <v>0</v>
      </c>
      <c r="R16" s="177">
        <f t="shared" si="46"/>
        <v>77168.594707502081</v>
      </c>
      <c r="S16" s="30"/>
    </row>
    <row r="17" spans="1:19" ht="15.75" hidden="1" customHeight="1" x14ac:dyDescent="0.3">
      <c r="A17" s="196" t="str">
        <f>A9</f>
        <v>WAML</v>
      </c>
      <c r="B17" s="197">
        <f>B9</f>
        <v>15</v>
      </c>
      <c r="C17" s="198"/>
      <c r="D17" s="198"/>
      <c r="E17" s="198"/>
      <c r="F17" s="198"/>
      <c r="G17" s="198"/>
      <c r="H17" s="198"/>
      <c r="I17" s="198"/>
      <c r="J17" s="198"/>
      <c r="K17" s="198"/>
      <c r="L17" s="198"/>
      <c r="M17" s="198"/>
      <c r="N17" s="198"/>
      <c r="O17" s="198"/>
      <c r="P17" s="198"/>
      <c r="Q17" s="198"/>
      <c r="R17" s="198"/>
      <c r="S17" s="30"/>
    </row>
    <row r="18" spans="1:19" ht="15.75" hidden="1" customHeight="1" x14ac:dyDescent="0.3">
      <c r="A18" s="30"/>
      <c r="B18" s="30"/>
      <c r="C18" s="30"/>
      <c r="D18" s="30"/>
      <c r="E18" s="30"/>
      <c r="F18" s="30"/>
      <c r="G18" s="30"/>
      <c r="H18" s="30"/>
      <c r="I18" s="30"/>
      <c r="J18" s="30"/>
      <c r="K18" s="30"/>
      <c r="L18" s="30"/>
      <c r="M18" s="30"/>
      <c r="N18" s="30"/>
      <c r="O18" s="30"/>
      <c r="P18" s="30"/>
      <c r="Q18" s="30"/>
      <c r="R18" s="30"/>
      <c r="S18" s="30"/>
    </row>
    <row r="19" spans="1:19" ht="15.75" hidden="1" customHeight="1" x14ac:dyDescent="0.3"/>
    <row r="20" spans="1:19" ht="15.75" hidden="1" customHeight="1" x14ac:dyDescent="0.3">
      <c r="C20" s="21"/>
    </row>
    <row r="21" spans="1:19" ht="15.75" hidden="1" customHeight="1" x14ac:dyDescent="0.3"/>
    <row r="22" spans="1:19" ht="15.75" hidden="1" customHeight="1" x14ac:dyDescent="0.3"/>
    <row r="23" spans="1:19" ht="15.75" customHeight="1" x14ac:dyDescent="0.3"/>
    <row r="24" spans="1:19" ht="15.75" customHeight="1" x14ac:dyDescent="0.3"/>
    <row r="25" spans="1:19" ht="15.75" customHeight="1" x14ac:dyDescent="0.3"/>
    <row r="26" spans="1:19" ht="15.75" customHeight="1" x14ac:dyDescent="0.3"/>
  </sheetData>
  <mergeCells count="9">
    <mergeCell ref="A11:A12"/>
    <mergeCell ref="B11:B12"/>
    <mergeCell ref="C11:C12"/>
    <mergeCell ref="D11:D12"/>
    <mergeCell ref="AV3:AV4"/>
    <mergeCell ref="A3:A4"/>
    <mergeCell ref="B3:B4"/>
    <mergeCell ref="C3:C4"/>
    <mergeCell ref="D3:D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9A0C-C385-437F-92BF-029103D88861}">
  <dimension ref="A1:AV31"/>
  <sheetViews>
    <sheetView workbookViewId="0">
      <selection activeCell="D1" sqref="D1:D1048576"/>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659</v>
      </c>
    </row>
    <row r="2" spans="1:48" ht="15.75" customHeight="1" x14ac:dyDescent="0.3">
      <c r="A2" s="164"/>
      <c r="B2" s="30"/>
      <c r="C2" s="30"/>
      <c r="D2" s="30"/>
      <c r="E2" s="30"/>
      <c r="F2" s="30"/>
      <c r="G2" s="30"/>
      <c r="H2" s="30"/>
      <c r="I2" s="30"/>
      <c r="J2" s="38"/>
      <c r="K2" s="30"/>
      <c r="L2" s="30"/>
      <c r="M2" s="30"/>
      <c r="N2" s="30"/>
      <c r="O2" s="30"/>
      <c r="P2" s="30"/>
      <c r="Q2" s="30"/>
      <c r="R2" s="30"/>
      <c r="S2" s="30"/>
      <c r="T2" s="30"/>
      <c r="U2" s="30"/>
      <c r="V2" s="30"/>
      <c r="W2" s="30"/>
    </row>
    <row r="3" spans="1:48" ht="15.75" customHeight="1" x14ac:dyDescent="0.3">
      <c r="A3" s="508" t="s">
        <v>77</v>
      </c>
      <c r="B3" s="510" t="s">
        <v>66</v>
      </c>
      <c r="C3" s="510" t="s">
        <v>282</v>
      </c>
      <c r="D3" s="510" t="s">
        <v>57</v>
      </c>
      <c r="E3" s="175"/>
      <c r="F3" s="135"/>
      <c r="G3" s="135"/>
      <c r="H3" s="135"/>
      <c r="I3" s="135"/>
      <c r="J3" s="13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493"/>
    </row>
    <row r="5" spans="1:48" ht="15.75" customHeight="1" x14ac:dyDescent="0.3">
      <c r="A5" s="202" t="s">
        <v>660</v>
      </c>
      <c r="B5" s="203">
        <f>'RP - IQ (b-25)'!B6</f>
        <v>11</v>
      </c>
      <c r="C5" s="204">
        <f>'RP - IQ (b-25)'!C6</f>
        <v>919.2599580000001</v>
      </c>
      <c r="D5" s="205">
        <f>'RP - IQ (b-25)'!D6</f>
        <v>1</v>
      </c>
      <c r="E5" s="206"/>
      <c r="F5" s="206"/>
      <c r="G5" s="206"/>
      <c r="H5" s="206"/>
      <c r="I5" s="206"/>
      <c r="J5" s="206"/>
      <c r="K5" s="180">
        <f>'RP - IQ (b-25)'!K6</f>
        <v>919.2599580000001</v>
      </c>
      <c r="L5" s="180">
        <f>'RP - IQ (b-25)'!L6</f>
        <v>919.2599580000001</v>
      </c>
      <c r="M5" s="180">
        <f>'RP - IQ (b-25)'!M6</f>
        <v>919.2599580000001</v>
      </c>
      <c r="N5" s="180">
        <f>'RP - IQ (b-25)'!N6</f>
        <v>919.2599580000001</v>
      </c>
      <c r="O5" s="180">
        <f>'RP - IQ (b-25)'!O6</f>
        <v>919.2599580000001</v>
      </c>
      <c r="P5" s="180">
        <f>'RP - IQ (b-25)'!P6</f>
        <v>919.2599580000001</v>
      </c>
      <c r="Q5" s="180">
        <f>'RP - IQ (b-25)'!Q6</f>
        <v>919.2599580000001</v>
      </c>
      <c r="R5" s="180">
        <f>'RP - IQ (b-25)'!R6</f>
        <v>919.2599580000001</v>
      </c>
      <c r="S5" s="180">
        <f>'RP - IQ (b-25)'!S6</f>
        <v>919.2599580000001</v>
      </c>
      <c r="T5" s="180">
        <f>'RP - IQ (b-25)'!T6</f>
        <v>919.2599580000001</v>
      </c>
      <c r="U5" s="180">
        <f>'RP - IQ (b-25)'!U6</f>
        <v>919.2599580000001</v>
      </c>
      <c r="V5" s="180">
        <f>'RP - IQ (b-25)'!V6</f>
        <v>0</v>
      </c>
      <c r="W5" s="180">
        <f>'RP - IQ (b-25)'!W6</f>
        <v>0</v>
      </c>
      <c r="X5" s="180">
        <f>'RP - IQ (b-25)'!X6</f>
        <v>0</v>
      </c>
      <c r="Y5" s="180">
        <f>'RP - IQ (b-25)'!Y6</f>
        <v>0</v>
      </c>
      <c r="Z5" s="180">
        <f>'RP - IQ (b-25)'!O6</f>
        <v>919.2599580000001</v>
      </c>
      <c r="AA5" s="180">
        <f>'RP - IQ (b-25)'!P6</f>
        <v>919.2599580000001</v>
      </c>
      <c r="AB5" s="180">
        <f>'RP - IQ (b-25)'!Q6</f>
        <v>919.2599580000001</v>
      </c>
      <c r="AC5" s="180">
        <f>'RP - IQ (b-25)'!R6</f>
        <v>919.2599580000001</v>
      </c>
      <c r="AD5" s="180">
        <f>'RP - IQ (b-25)'!S6</f>
        <v>919.2599580000001</v>
      </c>
      <c r="AE5" s="180">
        <f>'RP - IQ (b-25)'!T6</f>
        <v>919.2599580000001</v>
      </c>
      <c r="AF5" s="180">
        <f>'RP - IQ (b-25)'!U6</f>
        <v>919.2599580000001</v>
      </c>
      <c r="AG5" s="180">
        <f>'RP - IQ (b-25)'!V6</f>
        <v>0</v>
      </c>
      <c r="AH5" s="180">
        <f>'RP - IQ (b-25)'!W6</f>
        <v>0</v>
      </c>
      <c r="AI5" s="180">
        <f>'RP - IQ (b-25)'!X6</f>
        <v>0</v>
      </c>
      <c r="AJ5" s="180">
        <f>'RP - IQ (b-25)'!Y6</f>
        <v>0</v>
      </c>
      <c r="AK5" s="180">
        <f>'RP - IQ (b-25)'!AK6</f>
        <v>0</v>
      </c>
      <c r="AL5" s="180">
        <f>'RP - IQ (b-25)'!AL6</f>
        <v>0</v>
      </c>
      <c r="AM5" s="180">
        <f>'RP - IQ (b-25)'!AM6</f>
        <v>0</v>
      </c>
      <c r="AN5" s="180">
        <f>'RP - IQ (b-25)'!AN6</f>
        <v>0</v>
      </c>
      <c r="AO5" s="180">
        <f>'RP - IQ (b-25)'!AO6</f>
        <v>0</v>
      </c>
      <c r="AP5" s="180">
        <f>'RP - IQ (b-25)'!AP6</f>
        <v>0</v>
      </c>
      <c r="AQ5" s="180">
        <f>'RP - IQ (b-25)'!AQ6</f>
        <v>0</v>
      </c>
      <c r="AR5" s="180">
        <f>'RP - IQ (b-25)'!AR6</f>
        <v>0</v>
      </c>
      <c r="AS5" s="180">
        <f>'RP - IQ (b-25)'!AS6</f>
        <v>0</v>
      </c>
      <c r="AT5" s="180">
        <f>'RP - IQ (b-25)'!AT6</f>
        <v>0</v>
      </c>
      <c r="AU5" s="180">
        <f>'RP - IQ (b-25)'!AU6</f>
        <v>0</v>
      </c>
      <c r="AV5" s="211">
        <f>SUM(E5:AU5)</f>
        <v>16546.679244000006</v>
      </c>
    </row>
    <row r="6" spans="1:48" ht="15.75" customHeight="1" x14ac:dyDescent="0.3">
      <c r="A6" s="202" t="s">
        <v>661</v>
      </c>
      <c r="B6" s="203">
        <f>'IQ - SF (b-25)'!B16</f>
        <v>15.195449575159897</v>
      </c>
      <c r="C6" s="204">
        <f>'IQ - SF (b-25)'!C13</f>
        <v>25.18863541884112</v>
      </c>
      <c r="D6" s="205">
        <f>'IQ - SF (b-25)'!D13</f>
        <v>1</v>
      </c>
      <c r="E6" s="206"/>
      <c r="F6" s="206"/>
      <c r="G6" s="206"/>
      <c r="H6" s="206"/>
      <c r="I6" s="206"/>
      <c r="J6" s="206"/>
      <c r="K6" s="180">
        <f>'IQ - SF (b-25)'!K13</f>
        <v>25.18863541884112</v>
      </c>
      <c r="L6" s="180">
        <f>'IQ - SF (b-25)'!L13</f>
        <v>25.18863541884112</v>
      </c>
      <c r="M6" s="180">
        <f>'IQ - SF (b-25)'!M13</f>
        <v>25.18863541884112</v>
      </c>
      <c r="N6" s="180">
        <f>'IQ - SF (b-25)'!N13</f>
        <v>25.18863541884112</v>
      </c>
      <c r="O6" s="180">
        <f>'IQ - SF (b-25)'!O13</f>
        <v>25.18863541884112</v>
      </c>
      <c r="P6" s="180">
        <f>'IQ - SF (b-25)'!P13</f>
        <v>25.18863541884112</v>
      </c>
      <c r="Q6" s="180">
        <f>'IQ - SF (b-25)'!Q13</f>
        <v>25.18863541884112</v>
      </c>
      <c r="R6" s="180">
        <f>'IQ - SF (b-25)'!R13</f>
        <v>25.18863541884112</v>
      </c>
      <c r="S6" s="180">
        <f>'IQ - SF (b-25)'!S13</f>
        <v>25.18863541884112</v>
      </c>
      <c r="T6" s="180">
        <f>'IQ - SF (b-25)'!T13</f>
        <v>25.18863541884112</v>
      </c>
      <c r="U6" s="180">
        <f>'IQ - SF (b-25)'!U13</f>
        <v>25.18863541884112</v>
      </c>
      <c r="V6" s="180">
        <f>'IQ - SF (b-25)'!V13</f>
        <v>6.5961153188411217</v>
      </c>
      <c r="W6" s="180">
        <f>'IQ - SF (b-25)'!W13</f>
        <v>6.5961153188411217</v>
      </c>
      <c r="X6" s="180">
        <f>'IQ - SF (b-25)'!X13</f>
        <v>6.5961153188411217</v>
      </c>
      <c r="Y6" s="180">
        <f>'IQ - SF (b-25)'!Y13</f>
        <v>6.5961153188411217</v>
      </c>
      <c r="Z6" s="180">
        <f>'IQ - SF (b-25)'!Z13</f>
        <v>6.0054273188411216</v>
      </c>
      <c r="AA6" s="180">
        <f>'IQ - SF (b-25)'!AA13</f>
        <v>6.0054273188411216</v>
      </c>
      <c r="AB6" s="180">
        <f>'IQ - SF (b-25)'!AB13</f>
        <v>6.0054273188411216</v>
      </c>
      <c r="AC6" s="180">
        <f>'IQ - SF (b-25)'!AC13</f>
        <v>6.0054273188411216</v>
      </c>
      <c r="AD6" s="180">
        <f>'IQ - SF (b-25)'!AD13</f>
        <v>6.0054273188411216</v>
      </c>
      <c r="AE6" s="180">
        <f>'IQ - SF (b-25)'!AE13</f>
        <v>4.926605189726434</v>
      </c>
      <c r="AF6" s="180">
        <f>'IQ - SF (b-25)'!AF13</f>
        <v>4.926605189726434</v>
      </c>
      <c r="AG6" s="180">
        <f>'IQ - SF (b-25)'!AG13</f>
        <v>4.926605189726434</v>
      </c>
      <c r="AH6" s="180">
        <f>'IQ - SF (b-25)'!AH13</f>
        <v>4.926605189726434</v>
      </c>
      <c r="AI6" s="180">
        <f>'IQ - SF (b-25)'!AI13</f>
        <v>4.926605189726434</v>
      </c>
      <c r="AJ6" s="180">
        <f>'IQ - SF (b-25)'!AJ13</f>
        <v>4.926605189726434</v>
      </c>
      <c r="AK6" s="180">
        <f>'IQ - SF (b-25)'!AK13</f>
        <v>4.926605189726434</v>
      </c>
      <c r="AL6" s="180">
        <f>'IQ - SF (b-25)'!AL13</f>
        <v>4.926605189726434</v>
      </c>
      <c r="AM6" s="180">
        <f>'IQ - SF (b-25)'!AM13</f>
        <v>4.926605189726434</v>
      </c>
      <c r="AN6" s="180">
        <f>'IQ - SF (b-25)'!AN13</f>
        <v>4.926605189726434</v>
      </c>
      <c r="AO6" s="180">
        <f>'IQ - SF (b-25)'!AO13</f>
        <v>0</v>
      </c>
      <c r="AP6" s="180">
        <f>'IQ - SF (b-25)'!AP13</f>
        <v>0</v>
      </c>
      <c r="AQ6" s="180">
        <f>'IQ - SF (b-25)'!AQ13</f>
        <v>0</v>
      </c>
      <c r="AR6" s="180">
        <f>'IQ - SF (b-25)'!AR13</f>
        <v>0</v>
      </c>
      <c r="AS6" s="180">
        <f>'IQ - SF (b-25)'!AS13</f>
        <v>0</v>
      </c>
      <c r="AT6" s="180">
        <f>'IQ - SF (b-25)'!AT13</f>
        <v>0</v>
      </c>
      <c r="AU6" s="180">
        <f>'IQ - SF (b-25)'!AU13</f>
        <v>0</v>
      </c>
      <c r="AV6" s="211">
        <f t="shared" ref="AV6:AV9" si="1">SUM(E6:AU6)</f>
        <v>382.7526393740867</v>
      </c>
    </row>
    <row r="7" spans="1:48" ht="15.75" customHeight="1" x14ac:dyDescent="0.3">
      <c r="A7" s="202" t="s">
        <v>662</v>
      </c>
      <c r="B7" s="203">
        <f>'IQ - CAA (b-25)'!B17</f>
        <v>27.67429417321005</v>
      </c>
      <c r="C7" s="204">
        <f>'IQ - CAA (b-25)'!C14</f>
        <v>12.588012531078231</v>
      </c>
      <c r="D7" s="205">
        <f>'IQ - CAA (b-25)'!D14</f>
        <v>1</v>
      </c>
      <c r="E7" s="206"/>
      <c r="F7" s="206"/>
      <c r="G7" s="206"/>
      <c r="H7" s="206"/>
      <c r="I7" s="206"/>
      <c r="J7" s="206"/>
      <c r="K7" s="180">
        <f>'IQ - CAA (b-25)'!K14</f>
        <v>12.588012531078231</v>
      </c>
      <c r="L7" s="180">
        <f>'IQ - CAA (b-25)'!L14</f>
        <v>12.588012531078231</v>
      </c>
      <c r="M7" s="180">
        <f>'IQ - CAA (b-25)'!M14</f>
        <v>12.588012531078231</v>
      </c>
      <c r="N7" s="180">
        <f>'IQ - CAA (b-25)'!N14</f>
        <v>12.588012531078231</v>
      </c>
      <c r="O7" s="180">
        <f>'IQ - CAA (b-25)'!O14</f>
        <v>12.588012531078231</v>
      </c>
      <c r="P7" s="180">
        <f>'IQ - CAA (b-25)'!P14</f>
        <v>12.588012531078231</v>
      </c>
      <c r="Q7" s="180">
        <f>'IQ - CAA (b-25)'!Q14</f>
        <v>12.588012531078231</v>
      </c>
      <c r="R7" s="180">
        <f>'IQ - CAA (b-25)'!R14</f>
        <v>12.588012531078231</v>
      </c>
      <c r="S7" s="180">
        <f>'IQ - CAA (b-25)'!S14</f>
        <v>12.588012531078231</v>
      </c>
      <c r="T7" s="180">
        <f>'IQ - CAA (b-25)'!T14</f>
        <v>12.588012531078231</v>
      </c>
      <c r="U7" s="180">
        <f>'IQ - CAA (b-25)'!U14</f>
        <v>12.588012531078231</v>
      </c>
      <c r="V7" s="180">
        <f>'IQ - CAA (b-25)'!V14</f>
        <v>12.588012531078231</v>
      </c>
      <c r="W7" s="180">
        <f>'IQ - CAA (b-25)'!W14</f>
        <v>12.588012531078231</v>
      </c>
      <c r="X7" s="180">
        <f>'IQ - CAA (b-25)'!X14</f>
        <v>12.588012531078231</v>
      </c>
      <c r="Y7" s="180">
        <f>'IQ - CAA (b-25)'!Y14</f>
        <v>12.588012531078231</v>
      </c>
      <c r="Z7" s="180">
        <f>'IQ - CAA (b-25)'!Z14</f>
        <v>12.588012531078231</v>
      </c>
      <c r="AA7" s="180">
        <f>'IQ - CAA (b-25)'!AA14</f>
        <v>12.588012531078231</v>
      </c>
      <c r="AB7" s="180">
        <f>'IQ - CAA (b-25)'!AB14</f>
        <v>12.588012531078231</v>
      </c>
      <c r="AC7" s="180">
        <f>'IQ - CAA (b-25)'!AC14</f>
        <v>12.588012531078231</v>
      </c>
      <c r="AD7" s="180">
        <f>'IQ - CAA (b-25)'!AD14</f>
        <v>12.588012531078231</v>
      </c>
      <c r="AE7" s="180">
        <f>'IQ - CAA (b-25)'!AE14</f>
        <v>9.6604111219548692</v>
      </c>
      <c r="AF7" s="180">
        <f>'IQ - CAA (b-25)'!AF14</f>
        <v>9.6604111219548692</v>
      </c>
      <c r="AG7" s="180">
        <f>'IQ - CAA (b-25)'!AG14</f>
        <v>9.6604111219548692</v>
      </c>
      <c r="AH7" s="180">
        <f>'IQ - CAA (b-25)'!AH14</f>
        <v>9.6604111219548692</v>
      </c>
      <c r="AI7" s="180">
        <f>'IQ - CAA (b-25)'!AI14</f>
        <v>9.6604111219548692</v>
      </c>
      <c r="AJ7" s="180">
        <f>'IQ - CAA (b-25)'!AJ14</f>
        <v>9.6604111219548692</v>
      </c>
      <c r="AK7" s="180">
        <f>'IQ - CAA (b-25)'!AK14</f>
        <v>9.6604111219548692</v>
      </c>
      <c r="AL7" s="180">
        <f>'IQ - CAA (b-25)'!AL14</f>
        <v>9.6604111219548692</v>
      </c>
      <c r="AM7" s="180">
        <f>'IQ - CAA (b-25)'!AM14</f>
        <v>9.6604111219548692</v>
      </c>
      <c r="AN7" s="180">
        <f>'IQ - CAA (b-25)'!AN14</f>
        <v>9.6604111219548692</v>
      </c>
      <c r="AO7" s="180">
        <f>'IQ - CAA (b-25)'!AO14</f>
        <v>0</v>
      </c>
      <c r="AP7" s="180">
        <f>'IQ - CAA (b-25)'!AP14</f>
        <v>0</v>
      </c>
      <c r="AQ7" s="180">
        <f>'IQ - CAA (b-25)'!AQ14</f>
        <v>0</v>
      </c>
      <c r="AR7" s="180">
        <f>'IQ - CAA (b-25)'!AR14</f>
        <v>0</v>
      </c>
      <c r="AS7" s="180">
        <f>'IQ - CAA (b-25)'!AS14</f>
        <v>0</v>
      </c>
      <c r="AT7" s="180">
        <f>'IQ - CAA (b-25)'!AT14</f>
        <v>0</v>
      </c>
      <c r="AU7" s="180">
        <f>'IQ - CAA (b-25)'!AU14</f>
        <v>0</v>
      </c>
      <c r="AV7" s="211">
        <f t="shared" si="1"/>
        <v>348.36436184111346</v>
      </c>
    </row>
    <row r="8" spans="1:48" ht="15.75" customHeight="1" x14ac:dyDescent="0.3">
      <c r="A8" s="202" t="s">
        <v>664</v>
      </c>
      <c r="B8" s="203">
        <f>'IQ - JU (b-25)'!B15</f>
        <v>24.623799942153617</v>
      </c>
      <c r="C8" s="204">
        <f>'IQ - JU (b-25)'!C12</f>
        <v>13.299345251247134</v>
      </c>
      <c r="D8" s="205">
        <f>'IQ - JU (b-25)'!D12</f>
        <v>1</v>
      </c>
      <c r="E8" s="206"/>
      <c r="F8" s="206"/>
      <c r="G8" s="206"/>
      <c r="H8" s="206"/>
      <c r="I8" s="206"/>
      <c r="J8" s="206"/>
      <c r="K8" s="180">
        <f>'IQ - JU (b-25)'!K12</f>
        <v>13.299345251247134</v>
      </c>
      <c r="L8" s="180">
        <f>'IQ - JU (b-25)'!L12</f>
        <v>13.299345251247134</v>
      </c>
      <c r="M8" s="180">
        <f>'IQ - JU (b-25)'!M12</f>
        <v>13.299345251247134</v>
      </c>
      <c r="N8" s="180">
        <f>'IQ - JU (b-25)'!N12</f>
        <v>13.299345251247134</v>
      </c>
      <c r="O8" s="180">
        <f>'IQ - JU (b-25)'!O12</f>
        <v>13.299345251247134</v>
      </c>
      <c r="P8" s="180">
        <f>'IQ - JU (b-25)'!P12</f>
        <v>13.299345251247134</v>
      </c>
      <c r="Q8" s="180">
        <f>'IQ - JU (b-25)'!Q12</f>
        <v>13.299345251247134</v>
      </c>
      <c r="R8" s="180">
        <f>'IQ - JU (b-25)'!R12</f>
        <v>13.299345251247134</v>
      </c>
      <c r="S8" s="180">
        <f>'IQ - JU (b-25)'!S12</f>
        <v>13.299345251247134</v>
      </c>
      <c r="T8" s="180">
        <f>'IQ - JU (b-25)'!T12</f>
        <v>13.299345251247134</v>
      </c>
      <c r="U8" s="180">
        <f>'IQ - JU (b-25)'!U12</f>
        <v>13.299345251247134</v>
      </c>
      <c r="V8" s="180">
        <f>'IQ - JU (b-25)'!V12</f>
        <v>13.299345251247134</v>
      </c>
      <c r="W8" s="180">
        <f>'IQ - JU (b-25)'!W12</f>
        <v>13.299345251247134</v>
      </c>
      <c r="X8" s="180">
        <f>'IQ - JU (b-25)'!X12</f>
        <v>13.299345251247134</v>
      </c>
      <c r="Y8" s="180">
        <f>'IQ - JU (b-25)'!Y12</f>
        <v>13.299345251247134</v>
      </c>
      <c r="Z8" s="180">
        <f>'IQ - JU (b-25)'!Z12</f>
        <v>12.708657251247134</v>
      </c>
      <c r="AA8" s="180">
        <f>'IQ - JU (b-25)'!AA12</f>
        <v>12.708657251247134</v>
      </c>
      <c r="AB8" s="180">
        <f>'IQ - JU (b-25)'!AB12</f>
        <v>12.708657251247134</v>
      </c>
      <c r="AC8" s="180">
        <f>'IQ - JU (b-25)'!AC12</f>
        <v>12.708657251247134</v>
      </c>
      <c r="AD8" s="180">
        <f>'IQ - JU (b-25)'!AD12</f>
        <v>12.708657251247134</v>
      </c>
      <c r="AE8" s="180">
        <f>'IQ - JU (b-25)'!AE12</f>
        <v>6.4446951803397488</v>
      </c>
      <c r="AF8" s="180">
        <f>'IQ - JU (b-25)'!AF12</f>
        <v>6.4446951803397488</v>
      </c>
      <c r="AG8" s="180">
        <f>'IQ - JU (b-25)'!AG12</f>
        <v>6.4446951803397488</v>
      </c>
      <c r="AH8" s="180">
        <f>'IQ - JU (b-25)'!AH12</f>
        <v>6.4446951803397488</v>
      </c>
      <c r="AI8" s="180">
        <f>'IQ - JU (b-25)'!AI12</f>
        <v>6.4446951803397488</v>
      </c>
      <c r="AJ8" s="180">
        <f>'IQ - JU (b-25)'!AJ12</f>
        <v>6.4446951803397488</v>
      </c>
      <c r="AK8" s="180">
        <f>'IQ - JU (b-25)'!AK12</f>
        <v>6.4446951803397488</v>
      </c>
      <c r="AL8" s="180">
        <f>'IQ - JU (b-25)'!AL12</f>
        <v>6.4446951803397488</v>
      </c>
      <c r="AM8" s="180">
        <f>'IQ - JU (b-25)'!AM12</f>
        <v>6.4446951803397488</v>
      </c>
      <c r="AN8" s="180">
        <f>'IQ - JU (b-25)'!AN12</f>
        <v>6.4446951803397488</v>
      </c>
      <c r="AO8" s="180">
        <f>'IQ - JU (b-25)'!AO12</f>
        <v>0</v>
      </c>
      <c r="AP8" s="180">
        <f>'IQ - JU (b-25)'!AP12</f>
        <v>0</v>
      </c>
      <c r="AQ8" s="180">
        <f>'IQ - JU (b-25)'!AQ12</f>
        <v>0</v>
      </c>
      <c r="AR8" s="180">
        <f>'IQ - JU (b-25)'!AR12</f>
        <v>0</v>
      </c>
      <c r="AS8" s="180">
        <f>'IQ - JU (b-25)'!AS12</f>
        <v>0</v>
      </c>
      <c r="AT8" s="180">
        <f>'IQ - JU (b-25)'!AT12</f>
        <v>0</v>
      </c>
      <c r="AU8" s="180">
        <f>'IQ - JU (b-25)'!AU12</f>
        <v>0</v>
      </c>
      <c r="AV8" s="211">
        <f>SUM(E8:AU8)</f>
        <v>327.4804168283402</v>
      </c>
    </row>
    <row r="9" spans="1:48" ht="15.75" customHeight="1" x14ac:dyDescent="0.3">
      <c r="A9" s="202" t="s">
        <v>663</v>
      </c>
      <c r="B9" s="203">
        <f>'IQ - SS (b-25)'!B11</f>
        <v>11</v>
      </c>
      <c r="C9" s="204">
        <f>'IQ - SS (b-25)'!C8</f>
        <v>16.758574500000002</v>
      </c>
      <c r="D9" s="205">
        <f>'IQ - SS (b-25)'!D8</f>
        <v>1</v>
      </c>
      <c r="E9" s="206"/>
      <c r="F9" s="206"/>
      <c r="G9" s="206"/>
      <c r="H9" s="206"/>
      <c r="I9" s="206"/>
      <c r="J9" s="206"/>
      <c r="K9" s="180">
        <f>'IQ - SS (b-25)'!K8</f>
        <v>16.758574500000002</v>
      </c>
      <c r="L9" s="180">
        <f>'IQ - SS (b-25)'!L8</f>
        <v>16.758574500000002</v>
      </c>
      <c r="M9" s="180">
        <f>'IQ - SS (b-25)'!M8</f>
        <v>16.758574500000002</v>
      </c>
      <c r="N9" s="180">
        <f>'IQ - SS (b-25)'!N8</f>
        <v>16.758574500000002</v>
      </c>
      <c r="O9" s="180">
        <f>'IQ - SS (b-25)'!O8</f>
        <v>16.758574500000002</v>
      </c>
      <c r="P9" s="180">
        <f>'IQ - SS (b-25)'!P8</f>
        <v>16.758574500000002</v>
      </c>
      <c r="Q9" s="180">
        <f>'IQ - SS (b-25)'!Q8</f>
        <v>16.758574500000002</v>
      </c>
      <c r="R9" s="180">
        <f>'IQ - SS (b-25)'!R8</f>
        <v>16.758574500000002</v>
      </c>
      <c r="S9" s="180">
        <f>'IQ - SS (b-25)'!S8</f>
        <v>16.758574500000002</v>
      </c>
      <c r="T9" s="180">
        <f>'IQ - SS (b-25)'!T8</f>
        <v>16.758574500000002</v>
      </c>
      <c r="U9" s="180">
        <f>'IQ - SS (b-25)'!U8</f>
        <v>16.758574500000002</v>
      </c>
      <c r="V9" s="180">
        <f>'IQ - SS (b-25)'!V8</f>
        <v>0</v>
      </c>
      <c r="W9" s="180">
        <f>'IQ - SS (b-25)'!W8</f>
        <v>0</v>
      </c>
      <c r="X9" s="180">
        <f>'IQ - SS (b-25)'!X8</f>
        <v>0</v>
      </c>
      <c r="Y9" s="180">
        <f>'IQ - SS (b-25)'!Y8</f>
        <v>0</v>
      </c>
      <c r="Z9" s="180">
        <f>'IQ - SS (b-25)'!Z8</f>
        <v>0</v>
      </c>
      <c r="AA9" s="180">
        <f>'IQ - SS (b-25)'!AA8</f>
        <v>0</v>
      </c>
      <c r="AB9" s="180">
        <f>'IQ - SS (b-25)'!AB8</f>
        <v>0</v>
      </c>
      <c r="AC9" s="180">
        <f>'IQ - SS (b-25)'!AC8</f>
        <v>0</v>
      </c>
      <c r="AD9" s="180">
        <f>'IQ - SS (b-25)'!AD8</f>
        <v>0</v>
      </c>
      <c r="AE9" s="180">
        <f>'IQ - SS (b-25)'!AE8</f>
        <v>0</v>
      </c>
      <c r="AF9" s="180">
        <f>'IQ - SS (b-25)'!AF8</f>
        <v>0</v>
      </c>
      <c r="AG9" s="180">
        <f>'IQ - SS (b-25)'!AG8</f>
        <v>0</v>
      </c>
      <c r="AH9" s="180">
        <f>'IQ - SS (b-25)'!AH8</f>
        <v>0</v>
      </c>
      <c r="AI9" s="180">
        <f>'IQ - SS (b-25)'!AI8</f>
        <v>0</v>
      </c>
      <c r="AJ9" s="180">
        <f>'IQ - SS (b-25)'!AJ8</f>
        <v>0</v>
      </c>
      <c r="AK9" s="180">
        <f>'IQ - SS (b-25)'!AK8</f>
        <v>0</v>
      </c>
      <c r="AL9" s="180">
        <f>'IQ - SS (b-25)'!AL8</f>
        <v>0</v>
      </c>
      <c r="AM9" s="180">
        <f>'IQ - SS (b-25)'!AM8</f>
        <v>0</v>
      </c>
      <c r="AN9" s="180">
        <f>'IQ - SS (b-25)'!AN8</f>
        <v>0</v>
      </c>
      <c r="AO9" s="180">
        <f>'IQ - SS (b-25)'!AO8</f>
        <v>0</v>
      </c>
      <c r="AP9" s="180">
        <f>'IQ - SS (b-25)'!AP8</f>
        <v>0</v>
      </c>
      <c r="AQ9" s="180">
        <f>'IQ - SS (b-25)'!AQ8</f>
        <v>0</v>
      </c>
      <c r="AR9" s="180">
        <f>'IQ - SS (b-25)'!AR8</f>
        <v>0</v>
      </c>
      <c r="AS9" s="180">
        <f>'IQ - SS (b-25)'!AS8</f>
        <v>0</v>
      </c>
      <c r="AT9" s="180">
        <f>'IQ - SS (b-25)'!AT8</f>
        <v>0</v>
      </c>
      <c r="AU9" s="180">
        <f>'IQ - SS (b-25)'!AU8</f>
        <v>0</v>
      </c>
      <c r="AV9" s="211">
        <f t="shared" si="1"/>
        <v>184.34431950000007</v>
      </c>
    </row>
    <row r="10" spans="1:48" ht="15.75" customHeight="1" x14ac:dyDescent="0.3">
      <c r="A10" s="202" t="s">
        <v>684</v>
      </c>
      <c r="B10" s="203">
        <f>'MRSF - HE (b-25)'!B14</f>
        <v>30</v>
      </c>
      <c r="C10" s="204">
        <f>'MRSF - HE (b-25)'!C11</f>
        <v>3.6874277797729182</v>
      </c>
      <c r="D10" s="205">
        <f>'MRSF - HE (b-25)'!D11</f>
        <v>0.8</v>
      </c>
      <c r="E10" s="206"/>
      <c r="F10" s="206"/>
      <c r="G10" s="206"/>
      <c r="H10" s="206"/>
      <c r="I10" s="206"/>
      <c r="J10" s="206"/>
      <c r="K10" s="180">
        <f>'MRSF - HE (b-25)'!K11</f>
        <v>2.9499422238183346</v>
      </c>
      <c r="L10" s="180">
        <f>'MRSF - HE (b-25)'!L11</f>
        <v>2.9499422238183346</v>
      </c>
      <c r="M10" s="180">
        <f>'MRSF - HE (b-25)'!M11</f>
        <v>2.9499422238183346</v>
      </c>
      <c r="N10" s="180">
        <f>'MRSF - HE (b-25)'!N11</f>
        <v>2.9499422238183346</v>
      </c>
      <c r="O10" s="180">
        <f>'MRSF - HE (b-25)'!O11</f>
        <v>2.9499422238183346</v>
      </c>
      <c r="P10" s="180">
        <f>'MRSF - HE (b-25)'!P11</f>
        <v>2.9499422238183346</v>
      </c>
      <c r="Q10" s="180">
        <f>'MRSF - HE (b-25)'!Q11</f>
        <v>2.9499422238183346</v>
      </c>
      <c r="R10" s="180">
        <f>'MRSF - HE (b-25)'!R11</f>
        <v>2.9499422238183346</v>
      </c>
      <c r="S10" s="180">
        <f>'MRSF - HE (b-25)'!S11</f>
        <v>2.9499422238183346</v>
      </c>
      <c r="T10" s="180">
        <f>'MRSF - HE (b-25)'!T11</f>
        <v>2.9499422238183346</v>
      </c>
      <c r="U10" s="180">
        <f>'MRSF - HE (b-25)'!U11</f>
        <v>2.9499422238183346</v>
      </c>
      <c r="V10" s="180">
        <f>'MRSF - HE (b-25)'!V11</f>
        <v>2.9499422238183346</v>
      </c>
      <c r="W10" s="180">
        <f>'MRSF - HE (b-25)'!W11</f>
        <v>2.9499422238183346</v>
      </c>
      <c r="X10" s="180">
        <f>'MRSF - HE (b-25)'!X11</f>
        <v>2.9499422238183346</v>
      </c>
      <c r="Y10" s="180">
        <f>'MRSF - HE (b-25)'!Y11</f>
        <v>2.9499422238183346</v>
      </c>
      <c r="Z10" s="180">
        <f>'MRSF - HE (b-25)'!Z11</f>
        <v>2.9499422238183346</v>
      </c>
      <c r="AA10" s="180">
        <f>'MRSF - HE (b-25)'!AA11</f>
        <v>2.9499422238183346</v>
      </c>
      <c r="AB10" s="180">
        <f>'MRSF - HE (b-25)'!AB11</f>
        <v>2.9499422238183346</v>
      </c>
      <c r="AC10" s="180">
        <f>'MRSF - HE (b-25)'!AC11</f>
        <v>2.9499422238183346</v>
      </c>
      <c r="AD10" s="180">
        <f>'MRSF - HE (b-25)'!AD11</f>
        <v>2.9499422238183346</v>
      </c>
      <c r="AE10" s="180">
        <f>'MRSF - HE (b-25)'!AE11</f>
        <v>2.9499422238183346</v>
      </c>
      <c r="AF10" s="180">
        <f>'MRSF - HE (b-25)'!AF11</f>
        <v>2.9499422238183346</v>
      </c>
      <c r="AG10" s="180">
        <f>'MRSF - HE (b-25)'!AG11</f>
        <v>2.9499422238183346</v>
      </c>
      <c r="AH10" s="180">
        <f>'MRSF - HE (b-25)'!AH11</f>
        <v>2.9499422238183346</v>
      </c>
      <c r="AI10" s="180">
        <f>'MRSF - HE (b-25)'!AI11</f>
        <v>2.9499422238183346</v>
      </c>
      <c r="AJ10" s="180">
        <f>'MRSF - HE (b-25)'!AJ11</f>
        <v>2.9499422238183346</v>
      </c>
      <c r="AK10" s="180">
        <f>'MRSF - HE (b-25)'!AK11</f>
        <v>2.9499422238183346</v>
      </c>
      <c r="AL10" s="180">
        <f>'MRSF - HE (b-25)'!AL11</f>
        <v>2.9499422238183346</v>
      </c>
      <c r="AM10" s="180">
        <f>'MRSF - HE (b-25)'!AM11</f>
        <v>2.9499422238183346</v>
      </c>
      <c r="AN10" s="180">
        <f>'MRSF - HE (b-25)'!AN11</f>
        <v>2.9499422238183346</v>
      </c>
      <c r="AO10" s="180">
        <f>'MRSF - HE (b-25)'!AO11</f>
        <v>0</v>
      </c>
      <c r="AP10" s="180">
        <f>'MRSF - HE (b-25)'!AP11</f>
        <v>0</v>
      </c>
      <c r="AQ10" s="180">
        <f>'MRSF - HE (b-25)'!AQ11</f>
        <v>0</v>
      </c>
      <c r="AR10" s="180">
        <f>'MRSF - HE (b-25)'!AR11</f>
        <v>0</v>
      </c>
      <c r="AS10" s="180">
        <f>'MRSF - HE (b-25)'!AS11</f>
        <v>0</v>
      </c>
      <c r="AT10" s="180">
        <f>'MRSF - HE (b-25)'!AT11</f>
        <v>0</v>
      </c>
      <c r="AU10" s="180">
        <f>'MRSF - HE (b-25)'!AU11</f>
        <v>0</v>
      </c>
      <c r="AV10" s="211">
        <f t="shared" ref="AV10" si="2">SUM(E10:AU10)</f>
        <v>88.498266714550056</v>
      </c>
    </row>
    <row r="11" spans="1:48" ht="15.75" customHeight="1" x14ac:dyDescent="0.3">
      <c r="A11" s="202" t="s">
        <v>665</v>
      </c>
      <c r="B11" s="203">
        <f>'Custom (b-25)'!B10</f>
        <v>24.999999999999996</v>
      </c>
      <c r="C11" s="204">
        <f>'Custom (b-25)'!C7</f>
        <v>51797.931811244278</v>
      </c>
      <c r="D11" s="205">
        <f>'Custom (b-25)'!D7</f>
        <v>0.8</v>
      </c>
      <c r="E11" s="206"/>
      <c r="F11" s="206"/>
      <c r="G11" s="206"/>
      <c r="H11" s="206"/>
      <c r="I11" s="206"/>
      <c r="J11" s="206"/>
      <c r="K11" s="180">
        <f>'Custom (b-25)'!K7</f>
        <v>41438.345448995424</v>
      </c>
      <c r="L11" s="180">
        <f>'Custom (b-25)'!L7</f>
        <v>41438.345448995424</v>
      </c>
      <c r="M11" s="180">
        <f>'Custom (b-25)'!M7</f>
        <v>41438.345448995424</v>
      </c>
      <c r="N11" s="180">
        <f>'Custom (b-25)'!N7</f>
        <v>41438.345448995424</v>
      </c>
      <c r="O11" s="180">
        <f>'Custom (b-25)'!O7</f>
        <v>41438.345448995424</v>
      </c>
      <c r="P11" s="180">
        <f>'Custom (b-25)'!P7</f>
        <v>41438.345448995424</v>
      </c>
      <c r="Q11" s="180">
        <f>'Custom (b-25)'!Q7</f>
        <v>41438.345448995424</v>
      </c>
      <c r="R11" s="180">
        <f>'Custom (b-25)'!R7</f>
        <v>41438.345448995424</v>
      </c>
      <c r="S11" s="180">
        <f>'Custom (b-25)'!S7</f>
        <v>41438.345448995424</v>
      </c>
      <c r="T11" s="180">
        <f>'Custom (b-25)'!T7</f>
        <v>41438.345448995424</v>
      </c>
      <c r="U11" s="180">
        <f>'Custom (b-25)'!U7</f>
        <v>41438.345448995424</v>
      </c>
      <c r="V11" s="180">
        <f>'Custom (b-25)'!V7</f>
        <v>41438.345448995424</v>
      </c>
      <c r="W11" s="180">
        <f>'Custom (b-25)'!W7</f>
        <v>41438.345448995424</v>
      </c>
      <c r="X11" s="180">
        <f>'Custom (b-25)'!X7</f>
        <v>41438.345448995424</v>
      </c>
      <c r="Y11" s="180">
        <f>'Custom (b-25)'!Y7</f>
        <v>41438.345448995424</v>
      </c>
      <c r="Z11" s="180">
        <f>'Custom (b-25)'!Z7</f>
        <v>41438.345448995424</v>
      </c>
      <c r="AA11" s="180">
        <f>'Custom (b-25)'!AA7</f>
        <v>41438.345448995424</v>
      </c>
      <c r="AB11" s="180">
        <f>'Custom (b-25)'!AB7</f>
        <v>41438.345448995424</v>
      </c>
      <c r="AC11" s="180">
        <f>'Custom (b-25)'!AC7</f>
        <v>41438.345448995424</v>
      </c>
      <c r="AD11" s="180">
        <f>'Custom (b-25)'!AD7</f>
        <v>41438.345448995424</v>
      </c>
      <c r="AE11" s="180">
        <f>'Custom (b-25)'!AE7</f>
        <v>41438.345448995424</v>
      </c>
      <c r="AF11" s="180">
        <f>'Custom (b-25)'!AF7</f>
        <v>41438.345448995424</v>
      </c>
      <c r="AG11" s="180">
        <f>'Custom (b-25)'!AG7</f>
        <v>41438.345448995424</v>
      </c>
      <c r="AH11" s="180">
        <f>'Custom (b-25)'!AH7</f>
        <v>41438.345448995424</v>
      </c>
      <c r="AI11" s="180">
        <f>'Custom (b-25)'!AI7</f>
        <v>41438.345448995424</v>
      </c>
      <c r="AJ11" s="180">
        <f>'Custom (b-25)'!AJ7</f>
        <v>0</v>
      </c>
      <c r="AK11" s="180">
        <f>'Custom (b-25)'!AK7</f>
        <v>0</v>
      </c>
      <c r="AL11" s="180">
        <f>'Custom (b-25)'!AL7</f>
        <v>0</v>
      </c>
      <c r="AM11" s="180">
        <f>'Custom (b-25)'!AM7</f>
        <v>0</v>
      </c>
      <c r="AN11" s="180">
        <f>'Custom (b-25)'!AN7</f>
        <v>0</v>
      </c>
      <c r="AO11" s="180">
        <f>'Custom (b-25)'!AO7</f>
        <v>0</v>
      </c>
      <c r="AP11" s="180">
        <f>'Custom (b-25)'!AP7</f>
        <v>0</v>
      </c>
      <c r="AQ11" s="180">
        <f>'Custom (b-25)'!AQ7</f>
        <v>0</v>
      </c>
      <c r="AR11" s="180">
        <f>'Custom (b-25)'!AR7</f>
        <v>0</v>
      </c>
      <c r="AS11" s="180">
        <f>'Custom (b-25)'!AS7</f>
        <v>0</v>
      </c>
      <c r="AT11" s="180">
        <f>'Custom (b-25)'!AT7</f>
        <v>0</v>
      </c>
      <c r="AU11" s="180">
        <f>'Custom (b-25)'!AU7</f>
        <v>0</v>
      </c>
      <c r="AV11" s="211">
        <f t="shared" ref="AV11" si="3">SUM(E11:AU11)</f>
        <v>1035958.6362248862</v>
      </c>
    </row>
    <row r="12" spans="1:48" ht="15.75" customHeight="1" x14ac:dyDescent="0.3">
      <c r="A12" s="183" t="s">
        <v>480</v>
      </c>
      <c r="B12" s="199"/>
      <c r="C12" s="185">
        <f>SUM(C5:C11)</f>
        <v>52788.713764725217</v>
      </c>
      <c r="D12" s="208">
        <f>K12/C12</f>
        <v>0.80373979381312666</v>
      </c>
      <c r="E12" s="86"/>
      <c r="F12" s="75"/>
      <c r="G12" s="75"/>
      <c r="H12" s="75"/>
      <c r="I12" s="75"/>
      <c r="J12" s="75"/>
      <c r="K12" s="185">
        <f t="shared" ref="K12:AV12" si="4">SUM(K5:K11)</f>
        <v>42428.389916920409</v>
      </c>
      <c r="L12" s="185">
        <f t="shared" si="4"/>
        <v>42428.389916920409</v>
      </c>
      <c r="M12" s="185">
        <f t="shared" si="4"/>
        <v>42428.389916920409</v>
      </c>
      <c r="N12" s="185">
        <f t="shared" si="4"/>
        <v>42428.389916920409</v>
      </c>
      <c r="O12" s="185">
        <f t="shared" si="4"/>
        <v>42428.389916920409</v>
      </c>
      <c r="P12" s="185">
        <f t="shared" si="4"/>
        <v>42428.389916920409</v>
      </c>
      <c r="Q12" s="185">
        <f t="shared" si="4"/>
        <v>42428.389916920409</v>
      </c>
      <c r="R12" s="185">
        <f t="shared" si="4"/>
        <v>42428.389916920409</v>
      </c>
      <c r="S12" s="185">
        <f t="shared" si="4"/>
        <v>42428.389916920409</v>
      </c>
      <c r="T12" s="185">
        <f t="shared" si="4"/>
        <v>42428.389916920409</v>
      </c>
      <c r="U12" s="185">
        <f t="shared" si="4"/>
        <v>42428.389916920409</v>
      </c>
      <c r="V12" s="185">
        <f t="shared" si="4"/>
        <v>41473.778864320411</v>
      </c>
      <c r="W12" s="185">
        <f t="shared" si="4"/>
        <v>41473.778864320411</v>
      </c>
      <c r="X12" s="185">
        <f t="shared" si="4"/>
        <v>41473.778864320411</v>
      </c>
      <c r="Y12" s="185">
        <f t="shared" si="4"/>
        <v>41473.778864320411</v>
      </c>
      <c r="Z12" s="185">
        <f t="shared" si="4"/>
        <v>42391.857446320406</v>
      </c>
      <c r="AA12" s="185">
        <f t="shared" si="4"/>
        <v>42391.857446320406</v>
      </c>
      <c r="AB12" s="185">
        <f t="shared" si="4"/>
        <v>42391.857446320406</v>
      </c>
      <c r="AC12" s="185">
        <f t="shared" si="4"/>
        <v>42391.857446320406</v>
      </c>
      <c r="AD12" s="185">
        <f t="shared" si="4"/>
        <v>42391.857446320406</v>
      </c>
      <c r="AE12" s="185">
        <f t="shared" si="4"/>
        <v>42381.587060711267</v>
      </c>
      <c r="AF12" s="185">
        <f t="shared" si="4"/>
        <v>42381.587060711267</v>
      </c>
      <c r="AG12" s="185">
        <f t="shared" si="4"/>
        <v>41462.327102711264</v>
      </c>
      <c r="AH12" s="185">
        <f t="shared" si="4"/>
        <v>41462.327102711264</v>
      </c>
      <c r="AI12" s="185">
        <f t="shared" si="4"/>
        <v>41462.327102711264</v>
      </c>
      <c r="AJ12" s="185">
        <f t="shared" si="4"/>
        <v>23.981653715839386</v>
      </c>
      <c r="AK12" s="185">
        <f t="shared" si="4"/>
        <v>23.981653715839386</v>
      </c>
      <c r="AL12" s="185">
        <f t="shared" si="4"/>
        <v>23.981653715839386</v>
      </c>
      <c r="AM12" s="185">
        <f t="shared" si="4"/>
        <v>23.981653715839386</v>
      </c>
      <c r="AN12" s="185">
        <f t="shared" si="4"/>
        <v>23.981653715839386</v>
      </c>
      <c r="AO12" s="185">
        <f t="shared" si="4"/>
        <v>0</v>
      </c>
      <c r="AP12" s="185">
        <f t="shared" si="4"/>
        <v>0</v>
      </c>
      <c r="AQ12" s="185">
        <f t="shared" si="4"/>
        <v>0</v>
      </c>
      <c r="AR12" s="185">
        <f t="shared" si="4"/>
        <v>0</v>
      </c>
      <c r="AS12" s="185">
        <f t="shared" si="4"/>
        <v>0</v>
      </c>
      <c r="AT12" s="185">
        <f t="shared" si="4"/>
        <v>0</v>
      </c>
      <c r="AU12" s="185">
        <f t="shared" si="4"/>
        <v>0</v>
      </c>
      <c r="AV12" s="177">
        <f t="shared" si="4"/>
        <v>1053836.7554731444</v>
      </c>
    </row>
    <row r="13" spans="1:48" ht="15.75" customHeight="1" x14ac:dyDescent="0.3">
      <c r="A13" s="183" t="s">
        <v>481</v>
      </c>
      <c r="B13" s="188"/>
      <c r="C13" s="189"/>
      <c r="D13" s="200"/>
      <c r="E13" s="78"/>
      <c r="F13" s="78"/>
      <c r="G13" s="78"/>
      <c r="H13" s="78"/>
      <c r="I13" s="78"/>
      <c r="J13" s="79"/>
      <c r="K13" s="177">
        <v>0</v>
      </c>
      <c r="L13" s="191">
        <f>K12-L12</f>
        <v>0</v>
      </c>
      <c r="M13" s="191">
        <f t="shared" ref="M13:O13" si="5">L12-M12</f>
        <v>0</v>
      </c>
      <c r="N13" s="191">
        <f t="shared" si="5"/>
        <v>0</v>
      </c>
      <c r="O13" s="191">
        <f t="shared" si="5"/>
        <v>0</v>
      </c>
      <c r="P13" s="191">
        <f t="shared" ref="P13" si="6">O12-P12</f>
        <v>0</v>
      </c>
      <c r="Q13" s="191">
        <f t="shared" ref="Q13" si="7">P12-Q12</f>
        <v>0</v>
      </c>
      <c r="R13" s="191">
        <f t="shared" ref="R13" si="8">Q12-R12</f>
        <v>0</v>
      </c>
      <c r="S13" s="191">
        <f t="shared" ref="S13" si="9">R12-S12</f>
        <v>0</v>
      </c>
      <c r="T13" s="191">
        <f t="shared" ref="T13" si="10">S12-T12</f>
        <v>0</v>
      </c>
      <c r="U13" s="191">
        <f t="shared" ref="U13" si="11">T12-U12</f>
        <v>0</v>
      </c>
      <c r="V13" s="191">
        <f t="shared" ref="V13" si="12">U12-V12</f>
        <v>954.61105259999749</v>
      </c>
      <c r="W13" s="191">
        <f t="shared" ref="W13" si="13">V12-W12</f>
        <v>0</v>
      </c>
      <c r="X13" s="191">
        <f t="shared" ref="X13" si="14">W12-X12</f>
        <v>0</v>
      </c>
      <c r="Y13" s="191">
        <f t="shared" ref="Y13" si="15">X12-Y12</f>
        <v>0</v>
      </c>
      <c r="Z13" s="191">
        <f t="shared" ref="Z13" si="16">Y12-Z12</f>
        <v>-918.07858199999464</v>
      </c>
      <c r="AA13" s="191">
        <f t="shared" ref="AA13" si="17">Z12-AA12</f>
        <v>0</v>
      </c>
      <c r="AB13" s="191">
        <f t="shared" ref="AB13" si="18">AA12-AB12</f>
        <v>0</v>
      </c>
      <c r="AC13" s="191">
        <f t="shared" ref="AC13" si="19">AB12-AC12</f>
        <v>0</v>
      </c>
      <c r="AD13" s="191">
        <f t="shared" ref="AD13" si="20">AC12-AD12</f>
        <v>0</v>
      </c>
      <c r="AE13" s="191">
        <f t="shared" ref="AE13" si="21">AD12-AE12</f>
        <v>10.270385609139339</v>
      </c>
      <c r="AF13" s="191">
        <f t="shared" ref="AF13" si="22">AE12-AF12</f>
        <v>0</v>
      </c>
      <c r="AG13" s="191">
        <f t="shared" ref="AG13" si="23">AF12-AG12</f>
        <v>919.25995800000237</v>
      </c>
      <c r="AH13" s="191">
        <f t="shared" ref="AH13" si="24">AG12-AH12</f>
        <v>0</v>
      </c>
      <c r="AI13" s="191">
        <f t="shared" ref="AI13" si="25">AH12-AI12</f>
        <v>0</v>
      </c>
      <c r="AJ13" s="191">
        <f t="shared" ref="AJ13" si="26">AI12-AJ12</f>
        <v>41438.345448995424</v>
      </c>
      <c r="AK13" s="191">
        <f t="shared" ref="AK13" si="27">AJ12-AK12</f>
        <v>0</v>
      </c>
      <c r="AL13" s="191">
        <f t="shared" ref="AL13" si="28">AK12-AL12</f>
        <v>0</v>
      </c>
      <c r="AM13" s="191">
        <f t="shared" ref="AM13" si="29">AL12-AM12</f>
        <v>0</v>
      </c>
      <c r="AN13" s="191">
        <f t="shared" ref="AN13" si="30">AM12-AN12</f>
        <v>0</v>
      </c>
      <c r="AO13" s="191">
        <f t="shared" ref="AO13" si="31">AN12-AO12</f>
        <v>23.981653715839386</v>
      </c>
      <c r="AP13" s="191">
        <f t="shared" ref="AP13" si="32">AO12-AP12</f>
        <v>0</v>
      </c>
      <c r="AQ13" s="191">
        <f t="shared" ref="AQ13" si="33">AP12-AQ12</f>
        <v>0</v>
      </c>
      <c r="AR13" s="191">
        <f t="shared" ref="AR13" si="34">AQ12-AR12</f>
        <v>0</v>
      </c>
      <c r="AS13" s="191">
        <f t="shared" ref="AS13" si="35">AR12-AS12</f>
        <v>0</v>
      </c>
      <c r="AT13" s="191">
        <f t="shared" ref="AT13" si="36">AS12-AT12</f>
        <v>0</v>
      </c>
      <c r="AU13" s="191">
        <f t="shared" ref="AU13" si="37">AT12-AU12</f>
        <v>0</v>
      </c>
      <c r="AV13" s="85"/>
    </row>
    <row r="14" spans="1:48" ht="15.75" customHeight="1" x14ac:dyDescent="0.3">
      <c r="A14" s="183" t="s">
        <v>482</v>
      </c>
      <c r="B14" s="188"/>
      <c r="C14" s="189"/>
      <c r="D14" s="189"/>
      <c r="E14" s="75"/>
      <c r="F14" s="75"/>
      <c r="G14" s="75"/>
      <c r="H14" s="75"/>
      <c r="I14" s="75"/>
      <c r="J14" s="80"/>
      <c r="K14" s="177">
        <f>$K12-K12</f>
        <v>0</v>
      </c>
      <c r="L14" s="193">
        <f>$K12-L12</f>
        <v>0</v>
      </c>
      <c r="M14" s="193">
        <f t="shared" ref="M14:O14" si="38">$K12-M12</f>
        <v>0</v>
      </c>
      <c r="N14" s="193">
        <f t="shared" si="38"/>
        <v>0</v>
      </c>
      <c r="O14" s="193">
        <f t="shared" si="38"/>
        <v>0</v>
      </c>
      <c r="P14" s="193">
        <f t="shared" ref="P14:AU14" si="39">$K12-P12</f>
        <v>0</v>
      </c>
      <c r="Q14" s="193">
        <f t="shared" si="39"/>
        <v>0</v>
      </c>
      <c r="R14" s="193">
        <f t="shared" si="39"/>
        <v>0</v>
      </c>
      <c r="S14" s="193">
        <f t="shared" si="39"/>
        <v>0</v>
      </c>
      <c r="T14" s="193">
        <f t="shared" si="39"/>
        <v>0</v>
      </c>
      <c r="U14" s="193">
        <f t="shared" si="39"/>
        <v>0</v>
      </c>
      <c r="V14" s="193">
        <f t="shared" si="39"/>
        <v>954.61105259999749</v>
      </c>
      <c r="W14" s="193">
        <f t="shared" si="39"/>
        <v>954.61105259999749</v>
      </c>
      <c r="X14" s="193">
        <f t="shared" si="39"/>
        <v>954.61105259999749</v>
      </c>
      <c r="Y14" s="193">
        <f t="shared" si="39"/>
        <v>954.61105259999749</v>
      </c>
      <c r="Z14" s="193">
        <f t="shared" si="39"/>
        <v>36.532470600002853</v>
      </c>
      <c r="AA14" s="193">
        <f t="shared" si="39"/>
        <v>36.532470600002853</v>
      </c>
      <c r="AB14" s="193">
        <f t="shared" si="39"/>
        <v>36.532470600002853</v>
      </c>
      <c r="AC14" s="193">
        <f t="shared" si="39"/>
        <v>36.532470600002853</v>
      </c>
      <c r="AD14" s="193">
        <f t="shared" si="39"/>
        <v>36.532470600002853</v>
      </c>
      <c r="AE14" s="193">
        <f t="shared" si="39"/>
        <v>46.802856209142192</v>
      </c>
      <c r="AF14" s="193">
        <f t="shared" si="39"/>
        <v>46.802856209142192</v>
      </c>
      <c r="AG14" s="193">
        <f t="shared" si="39"/>
        <v>966.06281420914456</v>
      </c>
      <c r="AH14" s="193">
        <f t="shared" si="39"/>
        <v>966.06281420914456</v>
      </c>
      <c r="AI14" s="193">
        <f t="shared" si="39"/>
        <v>966.06281420914456</v>
      </c>
      <c r="AJ14" s="193">
        <f t="shared" si="39"/>
        <v>42404.408263204568</v>
      </c>
      <c r="AK14" s="193">
        <f t="shared" si="39"/>
        <v>42404.408263204568</v>
      </c>
      <c r="AL14" s="193">
        <f t="shared" si="39"/>
        <v>42404.408263204568</v>
      </c>
      <c r="AM14" s="193">
        <f t="shared" si="39"/>
        <v>42404.408263204568</v>
      </c>
      <c r="AN14" s="193">
        <f t="shared" si="39"/>
        <v>42404.408263204568</v>
      </c>
      <c r="AO14" s="193">
        <f t="shared" si="39"/>
        <v>42428.389916920409</v>
      </c>
      <c r="AP14" s="193">
        <f t="shared" si="39"/>
        <v>42428.389916920409</v>
      </c>
      <c r="AQ14" s="193">
        <f t="shared" si="39"/>
        <v>42428.389916920409</v>
      </c>
      <c r="AR14" s="193">
        <f t="shared" si="39"/>
        <v>42428.389916920409</v>
      </c>
      <c r="AS14" s="193">
        <f t="shared" si="39"/>
        <v>42428.389916920409</v>
      </c>
      <c r="AT14" s="193">
        <f t="shared" si="39"/>
        <v>42428.389916920409</v>
      </c>
      <c r="AU14" s="193">
        <f t="shared" si="39"/>
        <v>42428.389916920409</v>
      </c>
      <c r="AV14" s="81"/>
    </row>
    <row r="15" spans="1:48" ht="15.75" customHeight="1" x14ac:dyDescent="0.3">
      <c r="A15" s="196" t="s">
        <v>66</v>
      </c>
      <c r="B15" s="209">
        <f>SUMPRODUCT(B5:B11,C5:C11)/C12</f>
        <v>24.74797406909018</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30" customFormat="1" ht="15.75" hidden="1" customHeight="1" x14ac:dyDescent="0.3">
      <c r="V16"/>
    </row>
    <row r="17" spans="1:24" ht="15.75" hidden="1" customHeight="1" x14ac:dyDescent="0.3">
      <c r="A17" s="508" t="s">
        <v>77</v>
      </c>
      <c r="B17" s="510" t="s">
        <v>0</v>
      </c>
      <c r="C17" s="510" t="s">
        <v>282</v>
      </c>
      <c r="D17" s="504" t="s">
        <v>57</v>
      </c>
      <c r="E17" s="175"/>
      <c r="F17" s="135"/>
      <c r="G17" s="135"/>
      <c r="H17" s="135"/>
      <c r="I17" s="135"/>
      <c r="J17" s="136"/>
      <c r="K17" s="146" t="str">
        <f>K3</f>
        <v>CPAS - Verified Net Savings (MWh)</v>
      </c>
      <c r="L17" s="146"/>
      <c r="M17" s="146"/>
      <c r="N17" s="146"/>
      <c r="O17" s="146"/>
      <c r="P17" s="146"/>
      <c r="Q17" s="146"/>
      <c r="R17" s="146"/>
      <c r="S17" s="146"/>
      <c r="T17" s="146"/>
      <c r="U17" s="146"/>
      <c r="V17" s="146"/>
      <c r="W17" s="237"/>
      <c r="X17" s="30"/>
    </row>
    <row r="18" spans="1:24" ht="15.75" hidden="1" customHeight="1" x14ac:dyDescent="0.3">
      <c r="A18" s="513"/>
      <c r="B18" s="512"/>
      <c r="C18" s="512"/>
      <c r="D18" s="503"/>
      <c r="E18" s="36"/>
      <c r="F18" s="36"/>
      <c r="G18" s="36"/>
      <c r="H18" s="36"/>
      <c r="I18" s="36"/>
      <c r="J18" s="36"/>
      <c r="K18" s="36">
        <f>X4</f>
        <v>2037</v>
      </c>
      <c r="L18" s="36">
        <f>Y4</f>
        <v>2038</v>
      </c>
      <c r="M18" s="36">
        <f t="shared" ref="M18:W19" si="40">AK4</f>
        <v>2050</v>
      </c>
      <c r="N18" s="36">
        <f t="shared" si="40"/>
        <v>2051</v>
      </c>
      <c r="O18" s="36">
        <f t="shared" si="40"/>
        <v>2052</v>
      </c>
      <c r="P18" s="36">
        <f t="shared" si="40"/>
        <v>2053</v>
      </c>
      <c r="Q18" s="36">
        <f t="shared" si="40"/>
        <v>2054</v>
      </c>
      <c r="R18" s="36">
        <f t="shared" si="40"/>
        <v>2055</v>
      </c>
      <c r="S18" s="36">
        <f t="shared" si="40"/>
        <v>2056</v>
      </c>
      <c r="T18" s="36">
        <f t="shared" si="40"/>
        <v>2057</v>
      </c>
      <c r="U18" s="36">
        <f t="shared" si="40"/>
        <v>2058</v>
      </c>
      <c r="V18" s="36">
        <f t="shared" si="40"/>
        <v>2059</v>
      </c>
      <c r="W18" s="36">
        <f t="shared" si="40"/>
        <v>2060</v>
      </c>
      <c r="X18" s="30"/>
    </row>
    <row r="19" spans="1:24" ht="15.75" hidden="1" customHeight="1" x14ac:dyDescent="0.3">
      <c r="A19" s="202" t="str">
        <f>A5</f>
        <v>Residential - Retail Products (IQ)</v>
      </c>
      <c r="B19" s="203">
        <f>B5</f>
        <v>11</v>
      </c>
      <c r="C19" s="204">
        <f>C5</f>
        <v>919.2599580000001</v>
      </c>
      <c r="D19" s="205">
        <f>D5</f>
        <v>1</v>
      </c>
      <c r="E19" s="206"/>
      <c r="F19" s="206"/>
      <c r="G19" s="206"/>
      <c r="H19" s="206"/>
      <c r="I19" s="206"/>
      <c r="J19" s="206"/>
      <c r="K19" s="180">
        <f>X5</f>
        <v>0</v>
      </c>
      <c r="L19" s="180">
        <f>Y5</f>
        <v>0</v>
      </c>
      <c r="M19" s="180">
        <f t="shared" si="40"/>
        <v>0</v>
      </c>
      <c r="N19" s="180">
        <f t="shared" si="40"/>
        <v>0</v>
      </c>
      <c r="O19" s="180">
        <f t="shared" si="40"/>
        <v>0</v>
      </c>
      <c r="P19" s="180">
        <f t="shared" si="40"/>
        <v>0</v>
      </c>
      <c r="Q19" s="180">
        <f t="shared" si="40"/>
        <v>0</v>
      </c>
      <c r="R19" s="180">
        <f t="shared" si="40"/>
        <v>0</v>
      </c>
      <c r="S19" s="180">
        <f t="shared" si="40"/>
        <v>0</v>
      </c>
      <c r="T19" s="180">
        <f t="shared" si="40"/>
        <v>0</v>
      </c>
      <c r="U19" s="180">
        <f t="shared" si="40"/>
        <v>0</v>
      </c>
      <c r="V19" s="180">
        <f t="shared" si="40"/>
        <v>0</v>
      </c>
      <c r="W19" s="180">
        <f t="shared" si="40"/>
        <v>0</v>
      </c>
      <c r="X19" s="30"/>
    </row>
    <row r="20" spans="1:24" ht="15.75" hidden="1" customHeight="1" x14ac:dyDescent="0.3">
      <c r="A20" s="202" t="e">
        <f>#REF!</f>
        <v>#REF!</v>
      </c>
      <c r="B20" s="203" t="e">
        <f>#REF!</f>
        <v>#REF!</v>
      </c>
      <c r="C20" s="204" t="e">
        <f>#REF!</f>
        <v>#REF!</v>
      </c>
      <c r="D20" s="205" t="e">
        <f>#REF!</f>
        <v>#REF!</v>
      </c>
      <c r="E20" s="206"/>
      <c r="F20" s="206"/>
      <c r="G20" s="206"/>
      <c r="H20" s="206"/>
      <c r="I20" s="206"/>
      <c r="J20" s="206"/>
      <c r="K20" s="180" t="e">
        <f>#REF!</f>
        <v>#REF!</v>
      </c>
      <c r="L20" s="180" t="e">
        <f>#REF!</f>
        <v>#REF!</v>
      </c>
      <c r="M20" s="180" t="e">
        <f>#REF!</f>
        <v>#REF!</v>
      </c>
      <c r="N20" s="180" t="e">
        <f>#REF!</f>
        <v>#REF!</v>
      </c>
      <c r="O20" s="180" t="e">
        <f>#REF!</f>
        <v>#REF!</v>
      </c>
      <c r="P20" s="180" t="e">
        <f>#REF!</f>
        <v>#REF!</v>
      </c>
      <c r="Q20" s="180" t="e">
        <f>#REF!</f>
        <v>#REF!</v>
      </c>
      <c r="R20" s="180" t="e">
        <f>#REF!</f>
        <v>#REF!</v>
      </c>
      <c r="S20" s="180" t="e">
        <f>#REF!</f>
        <v>#REF!</v>
      </c>
      <c r="T20" s="180" t="e">
        <f>#REF!</f>
        <v>#REF!</v>
      </c>
      <c r="U20" s="180" t="e">
        <f>#REF!</f>
        <v>#REF!</v>
      </c>
      <c r="V20" s="180" t="e">
        <f>#REF!</f>
        <v>#REF!</v>
      </c>
      <c r="W20" s="180" t="e">
        <f>#REF!</f>
        <v>#REF!</v>
      </c>
      <c r="X20" s="30"/>
    </row>
    <row r="21" spans="1:24" ht="15.75" hidden="1" customHeight="1" x14ac:dyDescent="0.3">
      <c r="A21" s="202" t="str">
        <f t="shared" ref="A21:D22" si="41">A6</f>
        <v>Residential - IQ - SF</v>
      </c>
      <c r="B21" s="203">
        <f t="shared" si="41"/>
        <v>15.195449575159897</v>
      </c>
      <c r="C21" s="204">
        <f t="shared" si="41"/>
        <v>25.18863541884112</v>
      </c>
      <c r="D21" s="205">
        <f t="shared" si="41"/>
        <v>1</v>
      </c>
      <c r="E21" s="206"/>
      <c r="F21" s="206"/>
      <c r="G21" s="206"/>
      <c r="H21" s="206"/>
      <c r="I21" s="206"/>
      <c r="J21" s="206"/>
      <c r="K21" s="180">
        <f>X6</f>
        <v>6.5961153188411217</v>
      </c>
      <c r="L21" s="180">
        <f>Y6</f>
        <v>6.5961153188411217</v>
      </c>
      <c r="M21" s="180">
        <f t="shared" ref="M21:W22" si="42">AK6</f>
        <v>4.926605189726434</v>
      </c>
      <c r="N21" s="180">
        <f t="shared" si="42"/>
        <v>4.926605189726434</v>
      </c>
      <c r="O21" s="180">
        <f t="shared" si="42"/>
        <v>4.926605189726434</v>
      </c>
      <c r="P21" s="180">
        <f t="shared" si="42"/>
        <v>4.926605189726434</v>
      </c>
      <c r="Q21" s="180">
        <f t="shared" si="42"/>
        <v>0</v>
      </c>
      <c r="R21" s="180">
        <f t="shared" si="42"/>
        <v>0</v>
      </c>
      <c r="S21" s="180">
        <f t="shared" si="42"/>
        <v>0</v>
      </c>
      <c r="T21" s="180">
        <f t="shared" si="42"/>
        <v>0</v>
      </c>
      <c r="U21" s="180">
        <f t="shared" si="42"/>
        <v>0</v>
      </c>
      <c r="V21" s="180">
        <f t="shared" si="42"/>
        <v>0</v>
      </c>
      <c r="W21" s="180">
        <f t="shared" si="42"/>
        <v>0</v>
      </c>
      <c r="X21" s="30"/>
    </row>
    <row r="22" spans="1:24" ht="15.75" hidden="1" customHeight="1" x14ac:dyDescent="0.3">
      <c r="A22" s="202" t="str">
        <f t="shared" si="41"/>
        <v>Residential - IQ - CAA</v>
      </c>
      <c r="B22" s="203">
        <f t="shared" si="41"/>
        <v>27.67429417321005</v>
      </c>
      <c r="C22" s="204">
        <f t="shared" si="41"/>
        <v>12.588012531078231</v>
      </c>
      <c r="D22" s="205">
        <f t="shared" si="41"/>
        <v>1</v>
      </c>
      <c r="E22" s="206"/>
      <c r="F22" s="206"/>
      <c r="G22" s="206"/>
      <c r="H22" s="206"/>
      <c r="I22" s="206"/>
      <c r="J22" s="206"/>
      <c r="K22" s="180">
        <f>X7</f>
        <v>12.588012531078231</v>
      </c>
      <c r="L22" s="180">
        <f>Y7</f>
        <v>12.588012531078231</v>
      </c>
      <c r="M22" s="180">
        <f t="shared" si="42"/>
        <v>9.6604111219548692</v>
      </c>
      <c r="N22" s="180">
        <f t="shared" si="42"/>
        <v>9.6604111219548692</v>
      </c>
      <c r="O22" s="180">
        <f t="shared" si="42"/>
        <v>9.6604111219548692</v>
      </c>
      <c r="P22" s="180">
        <f t="shared" si="42"/>
        <v>9.6604111219548692</v>
      </c>
      <c r="Q22" s="180">
        <f t="shared" si="42"/>
        <v>0</v>
      </c>
      <c r="R22" s="180">
        <f t="shared" si="42"/>
        <v>0</v>
      </c>
      <c r="S22" s="180">
        <f t="shared" si="42"/>
        <v>0</v>
      </c>
      <c r="T22" s="180">
        <f t="shared" si="42"/>
        <v>0</v>
      </c>
      <c r="U22" s="180">
        <f t="shared" si="42"/>
        <v>0</v>
      </c>
      <c r="V22" s="180">
        <f t="shared" si="42"/>
        <v>0</v>
      </c>
      <c r="W22" s="180">
        <f t="shared" si="42"/>
        <v>0</v>
      </c>
      <c r="X22" s="30"/>
    </row>
    <row r="23" spans="1:24" ht="15.75" hidden="1" customHeight="1" x14ac:dyDescent="0.3">
      <c r="A23" s="202" t="str">
        <f>A9</f>
        <v>Residential - IQ - SS</v>
      </c>
      <c r="B23" s="203">
        <f>B9</f>
        <v>11</v>
      </c>
      <c r="C23" s="204">
        <f>C9</f>
        <v>16.758574500000002</v>
      </c>
      <c r="D23" s="205">
        <f>D9</f>
        <v>1</v>
      </c>
      <c r="E23" s="206"/>
      <c r="F23" s="206"/>
      <c r="G23" s="206"/>
      <c r="H23" s="206"/>
      <c r="I23" s="206"/>
      <c r="J23" s="206"/>
      <c r="K23" s="180">
        <f>X9</f>
        <v>0</v>
      </c>
      <c r="L23" s="180">
        <f>Y9</f>
        <v>0</v>
      </c>
      <c r="M23" s="180">
        <f t="shared" ref="M23:W23" si="43">AK9</f>
        <v>0</v>
      </c>
      <c r="N23" s="180">
        <f t="shared" si="43"/>
        <v>0</v>
      </c>
      <c r="O23" s="180">
        <f t="shared" si="43"/>
        <v>0</v>
      </c>
      <c r="P23" s="180">
        <f t="shared" si="43"/>
        <v>0</v>
      </c>
      <c r="Q23" s="180">
        <f t="shared" si="43"/>
        <v>0</v>
      </c>
      <c r="R23" s="180">
        <f t="shared" si="43"/>
        <v>0</v>
      </c>
      <c r="S23" s="180">
        <f t="shared" si="43"/>
        <v>0</v>
      </c>
      <c r="T23" s="180">
        <f t="shared" si="43"/>
        <v>0</v>
      </c>
      <c r="U23" s="180">
        <f t="shared" si="43"/>
        <v>0</v>
      </c>
      <c r="V23" s="180">
        <f t="shared" si="43"/>
        <v>0</v>
      </c>
      <c r="W23" s="180">
        <f t="shared" si="43"/>
        <v>0</v>
      </c>
      <c r="X23" s="30"/>
    </row>
    <row r="24" spans="1:24" ht="15.75" hidden="1" customHeight="1" x14ac:dyDescent="0.3">
      <c r="A24" s="202" t="e">
        <f>#REF!</f>
        <v>#REF!</v>
      </c>
      <c r="B24" s="203" t="e">
        <f>#REF!</f>
        <v>#REF!</v>
      </c>
      <c r="C24" s="204" t="e">
        <f>#REF!</f>
        <v>#REF!</v>
      </c>
      <c r="D24" s="205" t="e">
        <f>#REF!</f>
        <v>#REF!</v>
      </c>
      <c r="E24" s="206"/>
      <c r="F24" s="206"/>
      <c r="G24" s="206"/>
      <c r="H24" s="206"/>
      <c r="I24" s="206"/>
      <c r="J24" s="206"/>
      <c r="K24" s="180" t="e">
        <f>#REF!</f>
        <v>#REF!</v>
      </c>
      <c r="L24" s="180" t="e">
        <f>#REF!</f>
        <v>#REF!</v>
      </c>
      <c r="M24" s="180" t="e">
        <f>#REF!</f>
        <v>#REF!</v>
      </c>
      <c r="N24" s="180" t="e">
        <f>#REF!</f>
        <v>#REF!</v>
      </c>
      <c r="O24" s="180" t="e">
        <f>#REF!</f>
        <v>#REF!</v>
      </c>
      <c r="P24" s="180" t="e">
        <f>#REF!</f>
        <v>#REF!</v>
      </c>
      <c r="Q24" s="180" t="e">
        <f>#REF!</f>
        <v>#REF!</v>
      </c>
      <c r="R24" s="180" t="e">
        <f>#REF!</f>
        <v>#REF!</v>
      </c>
      <c r="S24" s="180" t="e">
        <f>#REF!</f>
        <v>#REF!</v>
      </c>
      <c r="T24" s="180" t="e">
        <f>#REF!</f>
        <v>#REF!</v>
      </c>
      <c r="U24" s="180" t="e">
        <f>#REF!</f>
        <v>#REF!</v>
      </c>
      <c r="V24" s="180" t="e">
        <f>#REF!</f>
        <v>#REF!</v>
      </c>
      <c r="W24" s="180" t="e">
        <f>#REF!</f>
        <v>#REF!</v>
      </c>
      <c r="X24" s="30"/>
    </row>
    <row r="25" spans="1:24" ht="15.75" hidden="1" customHeight="1" x14ac:dyDescent="0.3">
      <c r="A25" s="202" t="str">
        <f>A8</f>
        <v>Residential - IQ - JU</v>
      </c>
      <c r="B25" s="203">
        <f>B8</f>
        <v>24.623799942153617</v>
      </c>
      <c r="C25" s="204">
        <f>C8</f>
        <v>13.299345251247134</v>
      </c>
      <c r="D25" s="205">
        <f>D8</f>
        <v>1</v>
      </c>
      <c r="E25" s="206"/>
      <c r="F25" s="206"/>
      <c r="G25" s="206"/>
      <c r="H25" s="206"/>
      <c r="I25" s="206"/>
      <c r="J25" s="206"/>
      <c r="K25" s="180">
        <f>X8</f>
        <v>13.299345251247134</v>
      </c>
      <c r="L25" s="180">
        <f>Y8</f>
        <v>13.299345251247134</v>
      </c>
      <c r="M25" s="180">
        <f t="shared" ref="M25:W25" si="44">AK8</f>
        <v>6.4446951803397488</v>
      </c>
      <c r="N25" s="180">
        <f t="shared" si="44"/>
        <v>6.4446951803397488</v>
      </c>
      <c r="O25" s="180">
        <f t="shared" si="44"/>
        <v>6.4446951803397488</v>
      </c>
      <c r="P25" s="180">
        <f t="shared" si="44"/>
        <v>6.4446951803397488</v>
      </c>
      <c r="Q25" s="180">
        <f t="shared" si="44"/>
        <v>0</v>
      </c>
      <c r="R25" s="180">
        <f t="shared" si="44"/>
        <v>0</v>
      </c>
      <c r="S25" s="180">
        <f t="shared" si="44"/>
        <v>0</v>
      </c>
      <c r="T25" s="180">
        <f t="shared" si="44"/>
        <v>0</v>
      </c>
      <c r="U25" s="180">
        <f t="shared" si="44"/>
        <v>0</v>
      </c>
      <c r="V25" s="180">
        <f t="shared" si="44"/>
        <v>0</v>
      </c>
      <c r="W25" s="180">
        <f t="shared" si="44"/>
        <v>0</v>
      </c>
      <c r="X25" s="30"/>
    </row>
    <row r="26" spans="1:24" ht="15.75" hidden="1" customHeight="1" x14ac:dyDescent="0.3">
      <c r="A26" s="202" t="e">
        <f>#REF!</f>
        <v>#REF!</v>
      </c>
      <c r="B26" s="203" t="e">
        <f>#REF!</f>
        <v>#REF!</v>
      </c>
      <c r="C26" s="204" t="e">
        <f>#REF!</f>
        <v>#REF!</v>
      </c>
      <c r="D26" s="205" t="e">
        <f>#REF!</f>
        <v>#REF!</v>
      </c>
      <c r="E26" s="206"/>
      <c r="F26" s="206"/>
      <c r="G26" s="206"/>
      <c r="H26" s="206"/>
      <c r="I26" s="206"/>
      <c r="J26" s="206"/>
      <c r="K26" s="180" t="e">
        <f>#REF!</f>
        <v>#REF!</v>
      </c>
      <c r="L26" s="180" t="e">
        <f>#REF!</f>
        <v>#REF!</v>
      </c>
      <c r="M26" s="180" t="e">
        <f>#REF!</f>
        <v>#REF!</v>
      </c>
      <c r="N26" s="180" t="e">
        <f>#REF!</f>
        <v>#REF!</v>
      </c>
      <c r="O26" s="180" t="e">
        <f>#REF!</f>
        <v>#REF!</v>
      </c>
      <c r="P26" s="180" t="e">
        <f>#REF!</f>
        <v>#REF!</v>
      </c>
      <c r="Q26" s="180" t="e">
        <f>#REF!</f>
        <v>#REF!</v>
      </c>
      <c r="R26" s="180" t="e">
        <f>#REF!</f>
        <v>#REF!</v>
      </c>
      <c r="S26" s="180" t="e">
        <f>#REF!</f>
        <v>#REF!</v>
      </c>
      <c r="T26" s="180" t="e">
        <f>#REF!</f>
        <v>#REF!</v>
      </c>
      <c r="U26" s="180" t="e">
        <f>#REF!</f>
        <v>#REF!</v>
      </c>
      <c r="V26" s="180" t="e">
        <f>#REF!</f>
        <v>#REF!</v>
      </c>
      <c r="W26" s="180" t="e">
        <f>#REF!</f>
        <v>#REF!</v>
      </c>
      <c r="X26" s="30"/>
    </row>
    <row r="27" spans="1:24" ht="15.75" hidden="1" customHeight="1" x14ac:dyDescent="0.3">
      <c r="A27" s="183" t="str">
        <f t="shared" ref="A27:A29" si="45">A12</f>
        <v>2024 CPAS</v>
      </c>
      <c r="B27" s="199"/>
      <c r="C27" s="185">
        <f>C12</f>
        <v>52788.713764725217</v>
      </c>
      <c r="D27" s="208">
        <f>D12</f>
        <v>0.80373979381312666</v>
      </c>
      <c r="E27" s="86"/>
      <c r="F27" s="75"/>
      <c r="G27" s="75"/>
      <c r="H27" s="75"/>
      <c r="I27" s="75"/>
      <c r="J27" s="75"/>
      <c r="K27" s="185">
        <f t="shared" ref="K27:K29" si="46">X12</f>
        <v>41473.778864320411</v>
      </c>
      <c r="L27" s="185">
        <f t="shared" ref="L27:L29" si="47">Y12</f>
        <v>41473.778864320411</v>
      </c>
      <c r="M27" s="185">
        <f t="shared" ref="M27:M29" si="48">AK12</f>
        <v>23.981653715839386</v>
      </c>
      <c r="N27" s="185">
        <f t="shared" ref="N27:N29" si="49">AL12</f>
        <v>23.981653715839386</v>
      </c>
      <c r="O27" s="185">
        <f t="shared" ref="O27:O29" si="50">AM12</f>
        <v>23.981653715839386</v>
      </c>
      <c r="P27" s="185">
        <f t="shared" ref="P27:P29" si="51">AN12</f>
        <v>23.981653715839386</v>
      </c>
      <c r="Q27" s="185">
        <f t="shared" ref="Q27:Q29" si="52">AO12</f>
        <v>0</v>
      </c>
      <c r="R27" s="185">
        <f t="shared" ref="R27:R29" si="53">AP12</f>
        <v>0</v>
      </c>
      <c r="S27" s="185">
        <f t="shared" ref="S27:S29" si="54">AQ12</f>
        <v>0</v>
      </c>
      <c r="T27" s="185">
        <f t="shared" ref="T27:T29" si="55">AR12</f>
        <v>0</v>
      </c>
      <c r="U27" s="185">
        <f t="shared" ref="U27:U29" si="56">AS12</f>
        <v>0</v>
      </c>
      <c r="V27" s="185">
        <f t="shared" ref="V27:V29" si="57">AT12</f>
        <v>0</v>
      </c>
      <c r="W27" s="185">
        <f t="shared" ref="W27:W29" si="58">AU12</f>
        <v>0</v>
      </c>
      <c r="X27" s="30"/>
    </row>
    <row r="28" spans="1:24" ht="15.75" hidden="1" customHeight="1" x14ac:dyDescent="0.3">
      <c r="A28" s="183" t="str">
        <f t="shared" si="45"/>
        <v>Expiring 2024 CPAS</v>
      </c>
      <c r="B28" s="188"/>
      <c r="C28" s="189"/>
      <c r="D28" s="200"/>
      <c r="E28" s="78"/>
      <c r="F28" s="78"/>
      <c r="G28" s="78"/>
      <c r="H28" s="78"/>
      <c r="I28" s="78"/>
      <c r="J28" s="79"/>
      <c r="K28" s="177">
        <f t="shared" si="46"/>
        <v>0</v>
      </c>
      <c r="L28" s="191">
        <f t="shared" si="47"/>
        <v>0</v>
      </c>
      <c r="M28" s="191">
        <f t="shared" si="48"/>
        <v>0</v>
      </c>
      <c r="N28" s="191">
        <f t="shared" si="49"/>
        <v>0</v>
      </c>
      <c r="O28" s="191">
        <f t="shared" si="50"/>
        <v>0</v>
      </c>
      <c r="P28" s="191">
        <f t="shared" si="51"/>
        <v>0</v>
      </c>
      <c r="Q28" s="191">
        <f t="shared" si="52"/>
        <v>23.981653715839386</v>
      </c>
      <c r="R28" s="191">
        <f t="shared" si="53"/>
        <v>0</v>
      </c>
      <c r="S28" s="191">
        <f t="shared" si="54"/>
        <v>0</v>
      </c>
      <c r="T28" s="191">
        <f t="shared" si="55"/>
        <v>0</v>
      </c>
      <c r="U28" s="191">
        <f t="shared" si="56"/>
        <v>0</v>
      </c>
      <c r="V28" s="191">
        <f t="shared" si="57"/>
        <v>0</v>
      </c>
      <c r="W28" s="191">
        <f t="shared" si="58"/>
        <v>0</v>
      </c>
      <c r="X28" s="30"/>
    </row>
    <row r="29" spans="1:24" ht="15.75" hidden="1" customHeight="1" x14ac:dyDescent="0.3">
      <c r="A29" s="183" t="str">
        <f t="shared" si="45"/>
        <v>Expired 2024 CPAS</v>
      </c>
      <c r="B29" s="188"/>
      <c r="C29" s="189"/>
      <c r="D29" s="189"/>
      <c r="E29" s="75"/>
      <c r="F29" s="75"/>
      <c r="G29" s="75"/>
      <c r="H29" s="75"/>
      <c r="I29" s="75"/>
      <c r="J29" s="80"/>
      <c r="K29" s="177">
        <f t="shared" si="46"/>
        <v>954.61105259999749</v>
      </c>
      <c r="L29" s="193">
        <f t="shared" si="47"/>
        <v>954.61105259999749</v>
      </c>
      <c r="M29" s="193">
        <f t="shared" si="48"/>
        <v>42404.408263204568</v>
      </c>
      <c r="N29" s="193">
        <f t="shared" si="49"/>
        <v>42404.408263204568</v>
      </c>
      <c r="O29" s="193">
        <f t="shared" si="50"/>
        <v>42404.408263204568</v>
      </c>
      <c r="P29" s="193">
        <f t="shared" si="51"/>
        <v>42404.408263204568</v>
      </c>
      <c r="Q29" s="193">
        <f t="shared" si="52"/>
        <v>42428.389916920409</v>
      </c>
      <c r="R29" s="193">
        <f t="shared" si="53"/>
        <v>42428.389916920409</v>
      </c>
      <c r="S29" s="193">
        <f t="shared" si="54"/>
        <v>42428.389916920409</v>
      </c>
      <c r="T29" s="193">
        <f t="shared" si="55"/>
        <v>42428.389916920409</v>
      </c>
      <c r="U29" s="193">
        <f t="shared" si="56"/>
        <v>42428.389916920409</v>
      </c>
      <c r="V29" s="193">
        <f t="shared" si="57"/>
        <v>42428.389916920409</v>
      </c>
      <c r="W29" s="193">
        <f t="shared" si="58"/>
        <v>42428.389916920409</v>
      </c>
      <c r="X29" s="30"/>
    </row>
    <row r="30" spans="1:24" ht="15.75" hidden="1" customHeight="1" x14ac:dyDescent="0.3">
      <c r="A30" s="196" t="s">
        <v>66</v>
      </c>
      <c r="B30" s="209">
        <f>B15</f>
        <v>24.74797406909018</v>
      </c>
      <c r="C30" s="56"/>
      <c r="D30" s="30"/>
      <c r="E30" s="30"/>
      <c r="F30" s="30"/>
      <c r="G30" s="30"/>
      <c r="H30" s="30"/>
      <c r="I30" s="30"/>
      <c r="J30" s="30"/>
      <c r="K30" s="30"/>
      <c r="L30" s="30"/>
      <c r="M30" s="30"/>
      <c r="N30" s="30"/>
      <c r="O30" s="30"/>
      <c r="P30" s="30"/>
      <c r="Q30" s="30"/>
      <c r="R30" s="30"/>
      <c r="S30" s="30"/>
      <c r="T30" s="30"/>
      <c r="U30" s="30"/>
      <c r="V30" s="30"/>
      <c r="W30" s="30"/>
      <c r="X30" s="30"/>
    </row>
    <row r="31" spans="1:24"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row>
  </sheetData>
  <mergeCells count="9">
    <mergeCell ref="AV3:AV4"/>
    <mergeCell ref="A17:A18"/>
    <mergeCell ref="B17:B18"/>
    <mergeCell ref="C17:C18"/>
    <mergeCell ref="D17:D18"/>
    <mergeCell ref="A3:A4"/>
    <mergeCell ref="B3:B4"/>
    <mergeCell ref="C3:C4"/>
    <mergeCell ref="D3:D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35811-744D-424B-A160-352AE87F5ABE}">
  <sheetPr>
    <tabColor theme="7"/>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7EA-0BB7-46B3-B6E5-9FFD04264CE7}">
  <dimension ref="A1:AV20"/>
  <sheetViews>
    <sheetView workbookViewId="0">
      <selection activeCell="K3" sqref="K3:AU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532</v>
      </c>
    </row>
    <row r="2" spans="1:48" ht="15.75" customHeight="1" x14ac:dyDescent="0.3">
      <c r="A2" s="164"/>
      <c r="B2" s="30"/>
      <c r="C2" s="30"/>
      <c r="D2" s="30"/>
      <c r="E2" s="30"/>
      <c r="F2" s="30"/>
      <c r="G2" s="30"/>
      <c r="H2" s="30"/>
      <c r="I2" s="30"/>
      <c r="J2" s="38"/>
      <c r="K2" s="30"/>
      <c r="L2" s="30"/>
      <c r="M2" s="30"/>
      <c r="N2" s="30"/>
      <c r="O2" s="30"/>
      <c r="P2" s="30"/>
      <c r="Q2" s="30"/>
      <c r="R2" s="30"/>
      <c r="S2" s="30"/>
      <c r="T2" s="30"/>
      <c r="U2" s="30"/>
      <c r="V2" s="30"/>
      <c r="W2" s="30"/>
    </row>
    <row r="3" spans="1:48" ht="15.75" customHeight="1" x14ac:dyDescent="0.3">
      <c r="A3" s="508" t="s">
        <v>77</v>
      </c>
      <c r="B3" s="510" t="s">
        <v>66</v>
      </c>
      <c r="C3" s="510" t="s">
        <v>282</v>
      </c>
      <c r="D3" s="510" t="s">
        <v>57</v>
      </c>
      <c r="E3" s="175"/>
      <c r="F3" s="135"/>
      <c r="G3" s="135"/>
      <c r="H3" s="135"/>
      <c r="I3" s="135"/>
      <c r="J3" s="13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105</v>
      </c>
      <c r="B5" s="203">
        <f>'RP - IQ'!B38</f>
        <v>8.7648997029119968</v>
      </c>
      <c r="C5" s="204">
        <f>'RP - IQ'!C35</f>
        <v>82468.426200000002</v>
      </c>
      <c r="D5" s="205">
        <f>'RP - IQ'!D35</f>
        <v>0.90436925908014976</v>
      </c>
      <c r="E5" s="206"/>
      <c r="F5" s="206"/>
      <c r="G5" s="206"/>
      <c r="H5" s="206"/>
      <c r="I5" s="206"/>
      <c r="J5" s="206"/>
      <c r="K5" s="402">
        <f>'RP - IQ'!K35</f>
        <v>74581.909500000009</v>
      </c>
      <c r="L5" s="402">
        <f>'RP - IQ'!L35</f>
        <v>74581.909500000009</v>
      </c>
      <c r="M5" s="402">
        <f>'RP - IQ'!M35</f>
        <v>74581.909500000009</v>
      </c>
      <c r="N5" s="402">
        <f>'RP - IQ'!N35</f>
        <v>74581.909500000009</v>
      </c>
      <c r="O5" s="402">
        <f>'RP - IQ'!O35</f>
        <v>74581.909500000009</v>
      </c>
      <c r="P5" s="402">
        <f>'RP - IQ'!P35</f>
        <v>74581.909500000009</v>
      </c>
      <c r="Q5" s="402">
        <f>'RP - IQ'!Q35</f>
        <v>74581.909500000009</v>
      </c>
      <c r="R5" s="402">
        <f>'RP - IQ'!R35</f>
        <v>70190.687000000005</v>
      </c>
      <c r="S5" s="402">
        <f>'RP - IQ'!S35</f>
        <v>17051.778100000003</v>
      </c>
      <c r="T5" s="402">
        <f>'RP - IQ'!T35</f>
        <v>13614.035500000002</v>
      </c>
      <c r="U5" s="402">
        <f>'RP - IQ'!U35</f>
        <v>10764.399300000001</v>
      </c>
      <c r="V5" s="402">
        <f>'RP - IQ'!V35</f>
        <v>6251.2625999999991</v>
      </c>
      <c r="W5" s="402">
        <f>'RP - IQ'!W35</f>
        <v>5896.5119999999997</v>
      </c>
      <c r="X5" s="402">
        <f>'RP - IQ'!X35</f>
        <v>5896.5119999999997</v>
      </c>
      <c r="Y5" s="402">
        <f>'RP - IQ'!Y35</f>
        <v>5793.5607</v>
      </c>
      <c r="Z5" s="402">
        <f>'RP - IQ'!Z35</f>
        <v>337.28579999999999</v>
      </c>
      <c r="AA5" s="402">
        <f>'RP - IQ'!AA35</f>
        <v>269.28699999999998</v>
      </c>
      <c r="AB5" s="402">
        <f>'RP - IQ'!AB35</f>
        <v>269.28699999999998</v>
      </c>
      <c r="AC5" s="402">
        <f>'RP - IQ'!AC35</f>
        <v>269.28699999999998</v>
      </c>
      <c r="AD5" s="402">
        <f>'RP - IQ'!AD35</f>
        <v>223.72380000000001</v>
      </c>
      <c r="AE5" s="402">
        <f>'RP - IQ'!AE35</f>
        <v>8.9245999999999999</v>
      </c>
      <c r="AF5" s="402">
        <f>'RP - IQ'!AF35</f>
        <v>0</v>
      </c>
      <c r="AG5" s="402">
        <f>'RP - IQ'!AG35</f>
        <v>0</v>
      </c>
      <c r="AH5" s="402">
        <f>'RP - IQ'!AH35</f>
        <v>0</v>
      </c>
      <c r="AI5" s="402">
        <f>'RP - IQ'!AI35</f>
        <v>0</v>
      </c>
      <c r="AJ5" s="402">
        <f>'RP - IQ'!AJ35</f>
        <v>0</v>
      </c>
      <c r="AK5" s="402">
        <f>'RP - IQ'!AK35</f>
        <v>0</v>
      </c>
      <c r="AL5" s="402">
        <f>'RP - IQ'!AL35</f>
        <v>0</v>
      </c>
      <c r="AM5" s="402">
        <f>'RP - IQ'!AM35</f>
        <v>0</v>
      </c>
      <c r="AN5" s="402">
        <f>'RP - IQ'!AN35</f>
        <v>0</v>
      </c>
      <c r="AO5" s="402">
        <f>'RP - IQ'!AO35</f>
        <v>0</v>
      </c>
      <c r="AP5" s="402">
        <f>'RP - IQ'!AP35</f>
        <v>0</v>
      </c>
      <c r="AQ5" s="402">
        <f>'RP - IQ'!AQ35</f>
        <v>0</v>
      </c>
      <c r="AR5" s="402">
        <f>'RP - IQ'!AR35</f>
        <v>0</v>
      </c>
      <c r="AS5" s="402">
        <f>'RP - IQ'!AS35</f>
        <v>0</v>
      </c>
      <c r="AT5" s="402">
        <f>'RP - IQ'!AT35</f>
        <v>0</v>
      </c>
      <c r="AU5" s="402">
        <f>'RP - IQ'!AU35</f>
        <v>0</v>
      </c>
      <c r="AV5" s="211">
        <f>SUM(E5:AU5)</f>
        <v>658909.90890000015</v>
      </c>
    </row>
    <row r="6" spans="1:48" ht="15.75" customHeight="1" x14ac:dyDescent="0.3">
      <c r="A6" s="202" t="s">
        <v>306</v>
      </c>
      <c r="B6" s="203">
        <f>'RP - MR'!B34</f>
        <v>10.940346238671975</v>
      </c>
      <c r="C6" s="204">
        <f>'RP - MR'!C31</f>
        <v>19244.412999999997</v>
      </c>
      <c r="D6" s="205">
        <f>'RP - MR'!D31</f>
        <v>0.82760368944482754</v>
      </c>
      <c r="E6" s="206"/>
      <c r="F6" s="206"/>
      <c r="G6" s="206"/>
      <c r="H6" s="206"/>
      <c r="I6" s="206"/>
      <c r="J6" s="206"/>
      <c r="K6" s="445">
        <f>'RP - MR'!K31</f>
        <v>15926.7472</v>
      </c>
      <c r="L6" s="402">
        <f>'RP - MR'!L31</f>
        <v>15926.7472</v>
      </c>
      <c r="M6" s="402">
        <f>'RP - MR'!M31</f>
        <v>15926.7472</v>
      </c>
      <c r="N6" s="402">
        <f>'RP - MR'!N31</f>
        <v>15926.7472</v>
      </c>
      <c r="O6" s="402">
        <f>'RP - MR'!O31</f>
        <v>15919.902200000002</v>
      </c>
      <c r="P6" s="402">
        <f>'RP - MR'!P31</f>
        <v>15903.930600000002</v>
      </c>
      <c r="Q6" s="402">
        <f>'RP - MR'!Q31</f>
        <v>15903.930600000002</v>
      </c>
      <c r="R6" s="402">
        <f>'RP - MR'!R31</f>
        <v>14134.164900000002</v>
      </c>
      <c r="S6" s="402">
        <f>'RP - MR'!S31</f>
        <v>13655.485200000001</v>
      </c>
      <c r="T6" s="402">
        <f>'RP - MR'!T31</f>
        <v>12482.9377</v>
      </c>
      <c r="U6" s="402">
        <f>'RP - MR'!U31</f>
        <v>12153.552900000001</v>
      </c>
      <c r="V6" s="402">
        <f>'RP - MR'!V31</f>
        <v>2335.018399999999</v>
      </c>
      <c r="W6" s="402">
        <f>'RP - MR'!W31</f>
        <v>1820.5959</v>
      </c>
      <c r="X6" s="402">
        <f>'RP - MR'!X31</f>
        <v>1820.5959</v>
      </c>
      <c r="Y6" s="402">
        <f>'RP - MR'!Y31</f>
        <v>1638.577</v>
      </c>
      <c r="Z6" s="402">
        <f>'RP - MR'!Z31</f>
        <v>452.54969999999997</v>
      </c>
      <c r="AA6" s="402">
        <f>'RP - MR'!AA31</f>
        <v>330.74459999999999</v>
      </c>
      <c r="AB6" s="402">
        <f>'RP - MR'!AB31</f>
        <v>330.74459999999999</v>
      </c>
      <c r="AC6" s="402">
        <f>'RP - MR'!AC31</f>
        <v>330.74459999999999</v>
      </c>
      <c r="AD6" s="402">
        <f>'RP - MR'!AD31</f>
        <v>268.02339999999998</v>
      </c>
      <c r="AE6" s="402">
        <f>'RP - MR'!AE31</f>
        <v>0</v>
      </c>
      <c r="AF6" s="402">
        <f>'RP - MR'!AF31</f>
        <v>0</v>
      </c>
      <c r="AG6" s="402">
        <f>'RP - MR'!AG31</f>
        <v>0</v>
      </c>
      <c r="AH6" s="402">
        <f>'RP - MR'!AH31</f>
        <v>0</v>
      </c>
      <c r="AI6" s="402">
        <f>'RP - MR'!AI31</f>
        <v>0</v>
      </c>
      <c r="AJ6" s="402">
        <f>'RP - MR'!AJ31</f>
        <v>0</v>
      </c>
      <c r="AK6" s="402">
        <f>'RP - MR'!AK31</f>
        <v>0</v>
      </c>
      <c r="AL6" s="402">
        <f>'RP - MR'!AL31</f>
        <v>0</v>
      </c>
      <c r="AM6" s="402">
        <f>'RP - MR'!AM31</f>
        <v>0</v>
      </c>
      <c r="AN6" s="402">
        <f>'RP - MR'!AN31</f>
        <v>0</v>
      </c>
      <c r="AO6" s="402">
        <f>'RP - MR'!AO31</f>
        <v>0</v>
      </c>
      <c r="AP6" s="402">
        <f>'RP - MR'!AP31</f>
        <v>0</v>
      </c>
      <c r="AQ6" s="402">
        <f>'RP - MR'!AQ31</f>
        <v>0</v>
      </c>
      <c r="AR6" s="402">
        <f>'RP - MR'!AR31</f>
        <v>0</v>
      </c>
      <c r="AS6" s="402">
        <f>'RP - MR'!AS31</f>
        <v>0</v>
      </c>
      <c r="AT6" s="402">
        <f>'RP - MR'!AT31</f>
        <v>0</v>
      </c>
      <c r="AU6" s="402">
        <f>'RP - MR'!AU31</f>
        <v>0</v>
      </c>
      <c r="AV6" s="211">
        <f>SUM(E6:AU6)</f>
        <v>173188.48700000002</v>
      </c>
    </row>
    <row r="7" spans="1:48" ht="15.75" customHeight="1" x14ac:dyDescent="0.3">
      <c r="A7" s="183" t="s">
        <v>480</v>
      </c>
      <c r="B7" s="199"/>
      <c r="C7" s="185">
        <f>SUM(C5:C6)</f>
        <v>101712.8392</v>
      </c>
      <c r="D7" s="208">
        <f>K7/C7</f>
        <v>0.88984495381188811</v>
      </c>
      <c r="E7" s="86"/>
      <c r="F7" s="75"/>
      <c r="G7" s="75"/>
      <c r="H7" s="75"/>
      <c r="I7" s="75"/>
      <c r="J7" s="80"/>
      <c r="K7" s="446">
        <f t="shared" ref="K7:AV7" si="1">SUM(K5:K6)</f>
        <v>90508.656700000007</v>
      </c>
      <c r="L7" s="459">
        <f t="shared" si="1"/>
        <v>90508.656700000007</v>
      </c>
      <c r="M7" s="459">
        <f t="shared" si="1"/>
        <v>90508.656700000007</v>
      </c>
      <c r="N7" s="459">
        <f t="shared" si="1"/>
        <v>90508.656700000007</v>
      </c>
      <c r="O7" s="459">
        <f t="shared" si="1"/>
        <v>90501.811700000006</v>
      </c>
      <c r="P7" s="459">
        <f t="shared" si="1"/>
        <v>90485.840100000016</v>
      </c>
      <c r="Q7" s="459">
        <f t="shared" si="1"/>
        <v>90485.840100000016</v>
      </c>
      <c r="R7" s="459">
        <f t="shared" si="1"/>
        <v>84324.851900000009</v>
      </c>
      <c r="S7" s="459">
        <f t="shared" si="1"/>
        <v>30707.263300000006</v>
      </c>
      <c r="T7" s="459">
        <f t="shared" si="1"/>
        <v>26096.9732</v>
      </c>
      <c r="U7" s="459">
        <f t="shared" si="1"/>
        <v>22917.9522</v>
      </c>
      <c r="V7" s="459">
        <f t="shared" si="1"/>
        <v>8586.280999999999</v>
      </c>
      <c r="W7" s="459">
        <f t="shared" si="1"/>
        <v>7717.1079</v>
      </c>
      <c r="X7" s="459">
        <f t="shared" si="1"/>
        <v>7717.1079</v>
      </c>
      <c r="Y7" s="459">
        <f t="shared" si="1"/>
        <v>7432.1377000000002</v>
      </c>
      <c r="Z7" s="459">
        <f t="shared" si="1"/>
        <v>789.83549999999991</v>
      </c>
      <c r="AA7" s="459">
        <f t="shared" si="1"/>
        <v>600.03160000000003</v>
      </c>
      <c r="AB7" s="459">
        <f t="shared" si="1"/>
        <v>600.03160000000003</v>
      </c>
      <c r="AC7" s="459">
        <f t="shared" si="1"/>
        <v>600.03160000000003</v>
      </c>
      <c r="AD7" s="459">
        <f t="shared" si="1"/>
        <v>491.74720000000002</v>
      </c>
      <c r="AE7" s="459">
        <f t="shared" si="1"/>
        <v>8.9245999999999999</v>
      </c>
      <c r="AF7" s="459">
        <f t="shared" si="1"/>
        <v>0</v>
      </c>
      <c r="AG7" s="459">
        <f t="shared" si="1"/>
        <v>0</v>
      </c>
      <c r="AH7" s="459">
        <f t="shared" si="1"/>
        <v>0</v>
      </c>
      <c r="AI7" s="459">
        <f t="shared" si="1"/>
        <v>0</v>
      </c>
      <c r="AJ7" s="459">
        <f t="shared" si="1"/>
        <v>0</v>
      </c>
      <c r="AK7" s="459">
        <f t="shared" si="1"/>
        <v>0</v>
      </c>
      <c r="AL7" s="459">
        <f t="shared" si="1"/>
        <v>0</v>
      </c>
      <c r="AM7" s="459">
        <f t="shared" si="1"/>
        <v>0</v>
      </c>
      <c r="AN7" s="459">
        <f t="shared" si="1"/>
        <v>0</v>
      </c>
      <c r="AO7" s="459">
        <f t="shared" si="1"/>
        <v>0</v>
      </c>
      <c r="AP7" s="459">
        <f t="shared" si="1"/>
        <v>0</v>
      </c>
      <c r="AQ7" s="459">
        <f t="shared" si="1"/>
        <v>0</v>
      </c>
      <c r="AR7" s="459">
        <f t="shared" si="1"/>
        <v>0</v>
      </c>
      <c r="AS7" s="459">
        <f t="shared" si="1"/>
        <v>0</v>
      </c>
      <c r="AT7" s="459">
        <f t="shared" si="1"/>
        <v>0</v>
      </c>
      <c r="AU7" s="459">
        <f t="shared" si="1"/>
        <v>0</v>
      </c>
      <c r="AV7" s="459">
        <f t="shared" si="1"/>
        <v>832098.39590000012</v>
      </c>
    </row>
    <row r="8" spans="1:48" ht="15.75" customHeight="1" x14ac:dyDescent="0.3">
      <c r="A8" s="183" t="s">
        <v>481</v>
      </c>
      <c r="B8" s="188"/>
      <c r="C8" s="189"/>
      <c r="D8" s="200"/>
      <c r="E8" s="78"/>
      <c r="F8" s="78"/>
      <c r="G8" s="78"/>
      <c r="H8" s="78"/>
      <c r="I8" s="78"/>
      <c r="J8" s="79"/>
      <c r="K8" s="446">
        <v>0</v>
      </c>
      <c r="L8" s="459">
        <f>K7-L7</f>
        <v>0</v>
      </c>
      <c r="M8" s="459">
        <f t="shared" ref="M8:AU8" si="2">L7-M7</f>
        <v>0</v>
      </c>
      <c r="N8" s="459">
        <f t="shared" si="2"/>
        <v>0</v>
      </c>
      <c r="O8" s="459">
        <f t="shared" si="2"/>
        <v>6.8450000000011642</v>
      </c>
      <c r="P8" s="459">
        <f t="shared" si="2"/>
        <v>15.971599999989849</v>
      </c>
      <c r="Q8" s="459">
        <f t="shared" si="2"/>
        <v>0</v>
      </c>
      <c r="R8" s="459">
        <f t="shared" si="2"/>
        <v>6160.9882000000071</v>
      </c>
      <c r="S8" s="459">
        <f t="shared" si="2"/>
        <v>53617.588600000003</v>
      </c>
      <c r="T8" s="459">
        <f t="shared" si="2"/>
        <v>4610.2901000000056</v>
      </c>
      <c r="U8" s="459">
        <f t="shared" si="2"/>
        <v>3179.0210000000006</v>
      </c>
      <c r="V8" s="459">
        <f t="shared" si="2"/>
        <v>14331.671200000001</v>
      </c>
      <c r="W8" s="459">
        <f t="shared" si="2"/>
        <v>869.17309999999907</v>
      </c>
      <c r="X8" s="459">
        <f t="shared" si="2"/>
        <v>0</v>
      </c>
      <c r="Y8" s="459">
        <f t="shared" si="2"/>
        <v>284.97019999999975</v>
      </c>
      <c r="Z8" s="459">
        <f t="shared" si="2"/>
        <v>6642.3022000000001</v>
      </c>
      <c r="AA8" s="459">
        <f t="shared" si="2"/>
        <v>189.80389999999989</v>
      </c>
      <c r="AB8" s="459">
        <f t="shared" si="2"/>
        <v>0</v>
      </c>
      <c r="AC8" s="459">
        <f t="shared" si="2"/>
        <v>0</v>
      </c>
      <c r="AD8" s="459">
        <f t="shared" si="2"/>
        <v>108.28440000000001</v>
      </c>
      <c r="AE8" s="459">
        <f t="shared" si="2"/>
        <v>482.82260000000002</v>
      </c>
      <c r="AF8" s="459">
        <f t="shared" si="2"/>
        <v>8.9245999999999999</v>
      </c>
      <c r="AG8" s="459">
        <f t="shared" si="2"/>
        <v>0</v>
      </c>
      <c r="AH8" s="459">
        <f t="shared" si="2"/>
        <v>0</v>
      </c>
      <c r="AI8" s="459">
        <f t="shared" si="2"/>
        <v>0</v>
      </c>
      <c r="AJ8" s="459">
        <f t="shared" si="2"/>
        <v>0</v>
      </c>
      <c r="AK8" s="459">
        <f t="shared" si="2"/>
        <v>0</v>
      </c>
      <c r="AL8" s="459">
        <f t="shared" si="2"/>
        <v>0</v>
      </c>
      <c r="AM8" s="459">
        <f t="shared" si="2"/>
        <v>0</v>
      </c>
      <c r="AN8" s="459">
        <f t="shared" si="2"/>
        <v>0</v>
      </c>
      <c r="AO8" s="459">
        <f t="shared" si="2"/>
        <v>0</v>
      </c>
      <c r="AP8" s="459">
        <f t="shared" si="2"/>
        <v>0</v>
      </c>
      <c r="AQ8" s="459">
        <f t="shared" si="2"/>
        <v>0</v>
      </c>
      <c r="AR8" s="459">
        <f t="shared" si="2"/>
        <v>0</v>
      </c>
      <c r="AS8" s="459">
        <f t="shared" si="2"/>
        <v>0</v>
      </c>
      <c r="AT8" s="459">
        <f t="shared" si="2"/>
        <v>0</v>
      </c>
      <c r="AU8" s="459">
        <f t="shared" si="2"/>
        <v>0</v>
      </c>
      <c r="AV8" s="85"/>
    </row>
    <row r="9" spans="1:48" ht="15.75" customHeight="1" x14ac:dyDescent="0.3">
      <c r="A9" s="183" t="s">
        <v>482</v>
      </c>
      <c r="B9" s="188"/>
      <c r="C9" s="189"/>
      <c r="D9" s="189"/>
      <c r="E9" s="75"/>
      <c r="F9" s="75"/>
      <c r="G9" s="75"/>
      <c r="H9" s="75"/>
      <c r="I9" s="75"/>
      <c r="J9" s="80"/>
      <c r="K9" s="446">
        <f>$K7-K7</f>
        <v>0</v>
      </c>
      <c r="L9" s="459">
        <f>$K7-L7</f>
        <v>0</v>
      </c>
      <c r="M9" s="459">
        <f t="shared" ref="M9:AU9" si="3">$K7-M7</f>
        <v>0</v>
      </c>
      <c r="N9" s="459">
        <f t="shared" si="3"/>
        <v>0</v>
      </c>
      <c r="O9" s="459">
        <f t="shared" si="3"/>
        <v>6.8450000000011642</v>
      </c>
      <c r="P9" s="459">
        <f t="shared" si="3"/>
        <v>22.816599999991013</v>
      </c>
      <c r="Q9" s="459">
        <f t="shared" si="3"/>
        <v>22.816599999991013</v>
      </c>
      <c r="R9" s="459">
        <f t="shared" si="3"/>
        <v>6183.8047999999981</v>
      </c>
      <c r="S9" s="459">
        <f t="shared" si="3"/>
        <v>59801.393400000001</v>
      </c>
      <c r="T9" s="459">
        <f t="shared" si="3"/>
        <v>64411.683500000006</v>
      </c>
      <c r="U9" s="459">
        <f t="shared" si="3"/>
        <v>67590.704500000007</v>
      </c>
      <c r="V9" s="459">
        <f t="shared" si="3"/>
        <v>81922.375700000004</v>
      </c>
      <c r="W9" s="459">
        <f t="shared" si="3"/>
        <v>82791.548800000004</v>
      </c>
      <c r="X9" s="459">
        <f t="shared" si="3"/>
        <v>82791.548800000004</v>
      </c>
      <c r="Y9" s="459">
        <f t="shared" si="3"/>
        <v>83076.519</v>
      </c>
      <c r="Z9" s="459">
        <f t="shared" si="3"/>
        <v>89718.821200000006</v>
      </c>
      <c r="AA9" s="459">
        <f t="shared" si="3"/>
        <v>89908.625100000005</v>
      </c>
      <c r="AB9" s="459">
        <f t="shared" si="3"/>
        <v>89908.625100000005</v>
      </c>
      <c r="AC9" s="459">
        <f t="shared" si="3"/>
        <v>89908.625100000005</v>
      </c>
      <c r="AD9" s="459">
        <f t="shared" si="3"/>
        <v>90016.909500000009</v>
      </c>
      <c r="AE9" s="459">
        <f t="shared" si="3"/>
        <v>90499.732100000008</v>
      </c>
      <c r="AF9" s="459">
        <f t="shared" si="3"/>
        <v>90508.656700000007</v>
      </c>
      <c r="AG9" s="459">
        <f t="shared" si="3"/>
        <v>90508.656700000007</v>
      </c>
      <c r="AH9" s="459">
        <f t="shared" si="3"/>
        <v>90508.656700000007</v>
      </c>
      <c r="AI9" s="459">
        <f t="shared" si="3"/>
        <v>90508.656700000007</v>
      </c>
      <c r="AJ9" s="459">
        <f t="shared" si="3"/>
        <v>90508.656700000007</v>
      </c>
      <c r="AK9" s="459">
        <f t="shared" si="3"/>
        <v>90508.656700000007</v>
      </c>
      <c r="AL9" s="459">
        <f t="shared" si="3"/>
        <v>90508.656700000007</v>
      </c>
      <c r="AM9" s="459">
        <f t="shared" si="3"/>
        <v>90508.656700000007</v>
      </c>
      <c r="AN9" s="459">
        <f t="shared" si="3"/>
        <v>90508.656700000007</v>
      </c>
      <c r="AO9" s="459">
        <f t="shared" si="3"/>
        <v>90508.656700000007</v>
      </c>
      <c r="AP9" s="459">
        <f t="shared" si="3"/>
        <v>90508.656700000007</v>
      </c>
      <c r="AQ9" s="459">
        <f t="shared" si="3"/>
        <v>90508.656700000007</v>
      </c>
      <c r="AR9" s="459">
        <f t="shared" si="3"/>
        <v>90508.656700000007</v>
      </c>
      <c r="AS9" s="459">
        <f t="shared" si="3"/>
        <v>90508.656700000007</v>
      </c>
      <c r="AT9" s="459">
        <f t="shared" si="3"/>
        <v>90508.656700000007</v>
      </c>
      <c r="AU9" s="459">
        <f t="shared" si="3"/>
        <v>90508.656700000007</v>
      </c>
      <c r="AV9" s="81"/>
    </row>
    <row r="10" spans="1:48" ht="15.75" customHeight="1" x14ac:dyDescent="0.3">
      <c r="A10" s="196" t="s">
        <v>66</v>
      </c>
      <c r="B10" s="209">
        <f>SUMPRODUCT(B5:B6,C5:C6)/C7</f>
        <v>9.17650154121349</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s="30" customFormat="1" ht="15.75" hidden="1" customHeight="1" x14ac:dyDescent="0.3">
      <c r="V11"/>
    </row>
    <row r="12" spans="1:48" ht="15.75" hidden="1" customHeight="1" x14ac:dyDescent="0.3">
      <c r="A12" s="508" t="str">
        <f>A3</f>
        <v>Channel</v>
      </c>
      <c r="B12" s="510" t="str">
        <f>B3</f>
        <v>WAML</v>
      </c>
      <c r="C12" s="510" t="str">
        <f>C3</f>
        <v>Annual Verified Gross Savings (MWh)</v>
      </c>
      <c r="D12" s="504" t="str">
        <f>D3</f>
        <v>NTGR</v>
      </c>
      <c r="E12" s="175"/>
      <c r="F12" s="135"/>
      <c r="G12" s="135"/>
      <c r="H12" s="135"/>
      <c r="I12" s="135"/>
      <c r="J12" s="136"/>
      <c r="K12" s="146" t="str">
        <f>K3</f>
        <v>CPAS - Verified Net Savings (MWh)</v>
      </c>
      <c r="L12" s="146"/>
      <c r="M12" s="146"/>
      <c r="N12" s="146"/>
      <c r="O12" s="146"/>
      <c r="P12" s="146"/>
      <c r="Q12" s="146"/>
      <c r="R12" s="146"/>
      <c r="S12" s="146"/>
      <c r="T12" s="146"/>
      <c r="U12" s="146"/>
      <c r="V12" s="237"/>
      <c r="W12" s="30"/>
      <c r="X12" s="30"/>
    </row>
    <row r="13" spans="1:48" ht="15.75" hidden="1" customHeight="1" x14ac:dyDescent="0.3">
      <c r="A13" s="513"/>
      <c r="B13" s="512"/>
      <c r="C13" s="512"/>
      <c r="D13" s="503"/>
      <c r="E13" s="36"/>
      <c r="F13" s="36"/>
      <c r="G13" s="36"/>
      <c r="H13" s="36"/>
      <c r="I13" s="36"/>
      <c r="J13" s="36"/>
      <c r="K13" s="36">
        <f t="shared" ref="K13:K18" si="4">W4</f>
        <v>2036</v>
      </c>
      <c r="L13" s="36">
        <f t="shared" ref="L13:L18" si="5">X4</f>
        <v>2037</v>
      </c>
      <c r="M13" s="36">
        <f t="shared" ref="M13:M18" si="6">Y4</f>
        <v>2038</v>
      </c>
      <c r="N13" s="36">
        <f t="shared" ref="N13:N18" si="7">Z4</f>
        <v>2039</v>
      </c>
      <c r="O13" s="36">
        <f t="shared" ref="O13:O18" si="8">AA4</f>
        <v>2040</v>
      </c>
      <c r="P13" s="36">
        <f t="shared" ref="P13:P18" si="9">AB4</f>
        <v>2041</v>
      </c>
      <c r="Q13" s="36">
        <f t="shared" ref="Q13:Q18" si="10">AC4</f>
        <v>2042</v>
      </c>
      <c r="R13" s="36">
        <f t="shared" ref="R13:R18" si="11">AD4</f>
        <v>2043</v>
      </c>
      <c r="S13" s="36">
        <f t="shared" ref="S13:S18" si="12">AE4</f>
        <v>2044</v>
      </c>
      <c r="T13" s="36">
        <f t="shared" ref="T13:T18" si="13">AF4</f>
        <v>2045</v>
      </c>
      <c r="U13" s="36">
        <f t="shared" ref="U13:U18" si="14">AG4</f>
        <v>2046</v>
      </c>
      <c r="V13" s="36">
        <f t="shared" ref="V13:V18" si="15">AH4</f>
        <v>2047</v>
      </c>
      <c r="W13" s="30"/>
      <c r="X13" s="30"/>
    </row>
    <row r="14" spans="1:48" ht="15.75" hidden="1" customHeight="1" x14ac:dyDescent="0.3">
      <c r="A14" s="202" t="str">
        <f t="shared" ref="A14:D15" si="16">A5</f>
        <v>Income Qualified</v>
      </c>
      <c r="B14" s="203">
        <f t="shared" si="16"/>
        <v>8.7648997029119968</v>
      </c>
      <c r="C14" s="204">
        <f t="shared" si="16"/>
        <v>82468.426200000002</v>
      </c>
      <c r="D14" s="205">
        <f t="shared" si="16"/>
        <v>0.90436925908014976</v>
      </c>
      <c r="E14" s="206"/>
      <c r="F14" s="206"/>
      <c r="G14" s="206"/>
      <c r="H14" s="206"/>
      <c r="I14" s="206"/>
      <c r="J14" s="206"/>
      <c r="K14" s="402">
        <f t="shared" si="4"/>
        <v>5896.5119999999997</v>
      </c>
      <c r="L14" s="402">
        <f t="shared" si="5"/>
        <v>5896.5119999999997</v>
      </c>
      <c r="M14" s="402">
        <f t="shared" si="6"/>
        <v>5793.5607</v>
      </c>
      <c r="N14" s="402">
        <f t="shared" si="7"/>
        <v>337.28579999999999</v>
      </c>
      <c r="O14" s="402">
        <f t="shared" si="8"/>
        <v>269.28699999999998</v>
      </c>
      <c r="P14" s="402">
        <f t="shared" si="9"/>
        <v>269.28699999999998</v>
      </c>
      <c r="Q14" s="402">
        <f t="shared" si="10"/>
        <v>269.28699999999998</v>
      </c>
      <c r="R14" s="402">
        <f t="shared" si="11"/>
        <v>223.72380000000001</v>
      </c>
      <c r="S14" s="402">
        <f t="shared" si="12"/>
        <v>8.9245999999999999</v>
      </c>
      <c r="T14" s="402">
        <f t="shared" si="13"/>
        <v>0</v>
      </c>
      <c r="U14" s="402">
        <f t="shared" si="14"/>
        <v>0</v>
      </c>
      <c r="V14" s="402">
        <f t="shared" si="15"/>
        <v>0</v>
      </c>
      <c r="W14" s="30"/>
      <c r="X14" s="30"/>
    </row>
    <row r="15" spans="1:48" ht="15.75" hidden="1" customHeight="1" x14ac:dyDescent="0.3">
      <c r="A15" s="202" t="str">
        <f t="shared" si="16"/>
        <v>Market Rate</v>
      </c>
      <c r="B15" s="203">
        <f t="shared" si="16"/>
        <v>10.940346238671975</v>
      </c>
      <c r="C15" s="204">
        <f t="shared" si="16"/>
        <v>19244.412999999997</v>
      </c>
      <c r="D15" s="205">
        <f t="shared" si="16"/>
        <v>0.82760368944482754</v>
      </c>
      <c r="E15" s="206"/>
      <c r="F15" s="206"/>
      <c r="G15" s="206"/>
      <c r="H15" s="206"/>
      <c r="I15" s="206"/>
      <c r="J15" s="206"/>
      <c r="K15" s="402">
        <f t="shared" si="4"/>
        <v>1820.5959</v>
      </c>
      <c r="L15" s="402">
        <f t="shared" si="5"/>
        <v>1820.5959</v>
      </c>
      <c r="M15" s="402">
        <f t="shared" si="6"/>
        <v>1638.577</v>
      </c>
      <c r="N15" s="402">
        <f t="shared" si="7"/>
        <v>452.54969999999997</v>
      </c>
      <c r="O15" s="402">
        <f t="shared" si="8"/>
        <v>330.74459999999999</v>
      </c>
      <c r="P15" s="402">
        <f t="shared" si="9"/>
        <v>330.74459999999999</v>
      </c>
      <c r="Q15" s="402">
        <f t="shared" si="10"/>
        <v>330.74459999999999</v>
      </c>
      <c r="R15" s="402">
        <f t="shared" si="11"/>
        <v>268.02339999999998</v>
      </c>
      <c r="S15" s="402">
        <f t="shared" si="12"/>
        <v>0</v>
      </c>
      <c r="T15" s="402">
        <f t="shared" si="13"/>
        <v>0</v>
      </c>
      <c r="U15" s="402">
        <f t="shared" si="14"/>
        <v>0</v>
      </c>
      <c r="V15" s="402">
        <f t="shared" si="15"/>
        <v>0</v>
      </c>
      <c r="W15" s="30"/>
      <c r="X15" s="30"/>
    </row>
    <row r="16" spans="1:48" ht="15.75" hidden="1" customHeight="1" x14ac:dyDescent="0.3">
      <c r="A16" s="183" t="str">
        <f t="shared" ref="A16:A18" si="17">A7</f>
        <v>2024 CPAS</v>
      </c>
      <c r="B16" s="199"/>
      <c r="C16" s="185">
        <f>C7</f>
        <v>101712.8392</v>
      </c>
      <c r="D16" s="208">
        <f>D7</f>
        <v>0.88984495381188811</v>
      </c>
      <c r="E16" s="86"/>
      <c r="F16" s="75"/>
      <c r="G16" s="75"/>
      <c r="H16" s="75"/>
      <c r="I16" s="75"/>
      <c r="J16" s="75"/>
      <c r="K16" s="446">
        <f t="shared" si="4"/>
        <v>7717.1079</v>
      </c>
      <c r="L16" s="446">
        <f t="shared" si="5"/>
        <v>7717.1079</v>
      </c>
      <c r="M16" s="446">
        <f t="shared" si="6"/>
        <v>7432.1377000000002</v>
      </c>
      <c r="N16" s="446">
        <f t="shared" si="7"/>
        <v>789.83549999999991</v>
      </c>
      <c r="O16" s="446">
        <f t="shared" si="8"/>
        <v>600.03160000000003</v>
      </c>
      <c r="P16" s="446">
        <f t="shared" si="9"/>
        <v>600.03160000000003</v>
      </c>
      <c r="Q16" s="446">
        <f t="shared" si="10"/>
        <v>600.03160000000003</v>
      </c>
      <c r="R16" s="446">
        <f t="shared" si="11"/>
        <v>491.74720000000002</v>
      </c>
      <c r="S16" s="446">
        <f t="shared" si="12"/>
        <v>8.9245999999999999</v>
      </c>
      <c r="T16" s="446">
        <f t="shared" si="13"/>
        <v>0</v>
      </c>
      <c r="U16" s="446">
        <f t="shared" si="14"/>
        <v>0</v>
      </c>
      <c r="V16" s="446">
        <f t="shared" si="15"/>
        <v>0</v>
      </c>
      <c r="W16" s="30"/>
      <c r="X16" s="30"/>
    </row>
    <row r="17" spans="1:24" ht="15.75" hidden="1" customHeight="1" x14ac:dyDescent="0.3">
      <c r="A17" s="183" t="str">
        <f t="shared" si="17"/>
        <v>Expiring 2024 CPAS</v>
      </c>
      <c r="B17" s="188"/>
      <c r="C17" s="189"/>
      <c r="D17" s="200"/>
      <c r="E17" s="78"/>
      <c r="F17" s="78"/>
      <c r="G17" s="78"/>
      <c r="H17" s="78"/>
      <c r="I17" s="78"/>
      <c r="J17" s="79"/>
      <c r="K17" s="446">
        <f t="shared" si="4"/>
        <v>869.17309999999907</v>
      </c>
      <c r="L17" s="446">
        <f t="shared" si="5"/>
        <v>0</v>
      </c>
      <c r="M17" s="446">
        <f t="shared" si="6"/>
        <v>284.97019999999975</v>
      </c>
      <c r="N17" s="446">
        <f t="shared" si="7"/>
        <v>6642.3022000000001</v>
      </c>
      <c r="O17" s="446">
        <f t="shared" si="8"/>
        <v>189.80389999999989</v>
      </c>
      <c r="P17" s="446">
        <f t="shared" si="9"/>
        <v>0</v>
      </c>
      <c r="Q17" s="446">
        <f t="shared" si="10"/>
        <v>0</v>
      </c>
      <c r="R17" s="446">
        <f t="shared" si="11"/>
        <v>108.28440000000001</v>
      </c>
      <c r="S17" s="446">
        <f t="shared" si="12"/>
        <v>482.82260000000002</v>
      </c>
      <c r="T17" s="446">
        <f t="shared" si="13"/>
        <v>8.9245999999999999</v>
      </c>
      <c r="U17" s="446">
        <f t="shared" si="14"/>
        <v>0</v>
      </c>
      <c r="V17" s="446">
        <f t="shared" si="15"/>
        <v>0</v>
      </c>
      <c r="W17" s="30"/>
      <c r="X17" s="30"/>
    </row>
    <row r="18" spans="1:24" ht="15.75" hidden="1" customHeight="1" x14ac:dyDescent="0.3">
      <c r="A18" s="183" t="str">
        <f t="shared" si="17"/>
        <v>Expired 2024 CPAS</v>
      </c>
      <c r="B18" s="188"/>
      <c r="C18" s="189"/>
      <c r="D18" s="189"/>
      <c r="E18" s="75"/>
      <c r="F18" s="75"/>
      <c r="G18" s="75"/>
      <c r="H18" s="75"/>
      <c r="I18" s="75"/>
      <c r="J18" s="80"/>
      <c r="K18" s="446">
        <f t="shared" si="4"/>
        <v>82791.548800000004</v>
      </c>
      <c r="L18" s="446">
        <f t="shared" si="5"/>
        <v>82791.548800000004</v>
      </c>
      <c r="M18" s="446">
        <f t="shared" si="6"/>
        <v>83076.519</v>
      </c>
      <c r="N18" s="446">
        <f t="shared" si="7"/>
        <v>89718.821200000006</v>
      </c>
      <c r="O18" s="446">
        <f t="shared" si="8"/>
        <v>89908.625100000005</v>
      </c>
      <c r="P18" s="446">
        <f t="shared" si="9"/>
        <v>89908.625100000005</v>
      </c>
      <c r="Q18" s="446">
        <f t="shared" si="10"/>
        <v>89908.625100000005</v>
      </c>
      <c r="R18" s="446">
        <f t="shared" si="11"/>
        <v>90016.909500000009</v>
      </c>
      <c r="S18" s="446">
        <f t="shared" si="12"/>
        <v>90499.732100000008</v>
      </c>
      <c r="T18" s="446">
        <f t="shared" si="13"/>
        <v>90508.656700000007</v>
      </c>
      <c r="U18" s="446">
        <f t="shared" si="14"/>
        <v>90508.656700000007</v>
      </c>
      <c r="V18" s="446">
        <f t="shared" si="15"/>
        <v>90508.656700000007</v>
      </c>
      <c r="W18" s="30"/>
      <c r="X18" s="30"/>
    </row>
    <row r="19" spans="1:24" ht="15.75" hidden="1" customHeight="1" x14ac:dyDescent="0.3">
      <c r="A19" s="196" t="s">
        <v>66</v>
      </c>
      <c r="B19" s="209">
        <f>B10</f>
        <v>9.17650154121349</v>
      </c>
      <c r="C19" s="56"/>
      <c r="D19" s="30"/>
      <c r="E19" s="30"/>
      <c r="F19" s="30"/>
      <c r="G19" s="30"/>
      <c r="H19" s="30"/>
      <c r="I19" s="30"/>
      <c r="J19" s="30"/>
      <c r="K19" s="30"/>
      <c r="L19" s="30"/>
      <c r="M19" s="30"/>
      <c r="N19" s="30"/>
      <c r="O19" s="30"/>
      <c r="P19" s="30"/>
      <c r="Q19" s="30"/>
      <c r="R19" s="30"/>
      <c r="S19" s="30"/>
      <c r="T19" s="30"/>
      <c r="U19" s="30"/>
      <c r="V19" s="30"/>
      <c r="W19" s="30"/>
      <c r="X19" s="30"/>
    </row>
    <row r="20" spans="1:24" x14ac:dyDescent="0.3">
      <c r="A20" s="30"/>
      <c r="B20" s="30"/>
      <c r="C20" s="30"/>
      <c r="D20" s="30"/>
      <c r="E20" s="30"/>
      <c r="F20" s="30"/>
      <c r="G20" s="30"/>
      <c r="H20" s="30"/>
      <c r="I20" s="30"/>
      <c r="J20" s="30"/>
      <c r="K20" s="30"/>
      <c r="L20" s="30"/>
      <c r="M20" s="30"/>
      <c r="N20" s="30"/>
      <c r="O20" s="30"/>
      <c r="P20" s="30"/>
      <c r="Q20" s="30"/>
      <c r="R20" s="30"/>
      <c r="S20" s="30"/>
      <c r="T20" s="30"/>
      <c r="U20" s="30"/>
      <c r="V20" s="30"/>
      <c r="W20" s="30"/>
      <c r="X20" s="30"/>
    </row>
  </sheetData>
  <mergeCells count="9">
    <mergeCell ref="AV3:AV4"/>
    <mergeCell ref="A12:A13"/>
    <mergeCell ref="B12:B13"/>
    <mergeCell ref="C12:C13"/>
    <mergeCell ref="D12:D13"/>
    <mergeCell ref="A3:A4"/>
    <mergeCell ref="B3:B4"/>
    <mergeCell ref="C3:C4"/>
    <mergeCell ref="D3:D4"/>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495F-50B4-4C4A-95E1-182A548FC233}">
  <dimension ref="A1:AV32"/>
  <sheetViews>
    <sheetView workbookViewId="0">
      <selection activeCell="K3" sqref="K3:AU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533</v>
      </c>
    </row>
    <row r="2" spans="1:48" x14ac:dyDescent="0.3">
      <c r="A2" s="30"/>
      <c r="B2" s="30"/>
      <c r="C2" s="30"/>
      <c r="D2" s="30"/>
      <c r="E2" s="30"/>
      <c r="F2" s="30"/>
      <c r="G2" s="30"/>
      <c r="H2" s="30"/>
      <c r="I2" s="30"/>
      <c r="J2" s="30"/>
      <c r="K2" s="30"/>
      <c r="L2" s="30"/>
      <c r="M2" s="30"/>
      <c r="N2" s="30"/>
      <c r="O2" s="30"/>
      <c r="P2" s="30"/>
      <c r="Q2" s="30"/>
      <c r="R2" s="30"/>
      <c r="S2" s="30"/>
      <c r="T2" s="30"/>
      <c r="U2" s="30"/>
      <c r="V2" s="30"/>
    </row>
    <row r="3" spans="1:48" ht="15.75" customHeight="1" x14ac:dyDescent="0.3">
      <c r="A3" s="508" t="s">
        <v>77</v>
      </c>
      <c r="B3" s="510" t="s">
        <v>66</v>
      </c>
      <c r="C3" s="510" t="s">
        <v>282</v>
      </c>
      <c r="D3" s="510" t="s">
        <v>57</v>
      </c>
      <c r="E3" s="46"/>
      <c r="F3" s="98"/>
      <c r="G3" s="98"/>
      <c r="H3" s="98"/>
      <c r="I3" s="98"/>
      <c r="J3" s="89"/>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91</v>
      </c>
      <c r="B5" s="203">
        <f>'IQ - SF'!B36</f>
        <v>14.810258107388318</v>
      </c>
      <c r="C5" s="204">
        <f>'IQ - SF'!C33</f>
        <v>4857.2451608935389</v>
      </c>
      <c r="D5" s="205">
        <f>'IQ - SF'!D33</f>
        <v>1</v>
      </c>
      <c r="E5" s="206"/>
      <c r="F5" s="206"/>
      <c r="G5" s="206"/>
      <c r="H5" s="206"/>
      <c r="I5" s="206"/>
      <c r="J5" s="206"/>
      <c r="K5" s="396">
        <f>'IQ - SF'!K33</f>
        <v>4857.2451608935389</v>
      </c>
      <c r="L5" s="396">
        <f>'IQ - SF'!L33</f>
        <v>4857.2451608935389</v>
      </c>
      <c r="M5" s="396">
        <f>'IQ - SF'!M33</f>
        <v>4857.2451608935389</v>
      </c>
      <c r="N5" s="396">
        <f>'IQ - SF'!N33</f>
        <v>4857.2451608935389</v>
      </c>
      <c r="O5" s="396">
        <f>'IQ - SF'!O33</f>
        <v>4857.2451608935389</v>
      </c>
      <c r="P5" s="396">
        <f>'IQ - SF'!P33</f>
        <v>4857.2451608935389</v>
      </c>
      <c r="Q5" s="396">
        <f>'IQ - SF'!Q33</f>
        <v>4209.070677176428</v>
      </c>
      <c r="R5" s="396">
        <f>'IQ - SF'!R33</f>
        <v>3942.7727484225561</v>
      </c>
      <c r="S5" s="396">
        <f>'IQ - SF'!S33</f>
        <v>3442.0554002287895</v>
      </c>
      <c r="T5" s="396">
        <f>'IQ - SF'!T33</f>
        <v>2701.3449906287892</v>
      </c>
      <c r="U5" s="396">
        <f>'IQ - SF'!U33</f>
        <v>2464.1203608403516</v>
      </c>
      <c r="V5" s="396">
        <f>'IQ - SF'!V33</f>
        <v>2266.1433443549677</v>
      </c>
      <c r="W5" s="396">
        <f>'IQ - SF'!W33</f>
        <v>2259.9249915830083</v>
      </c>
      <c r="X5" s="396">
        <f>'IQ - SF'!X33</f>
        <v>2259.9249915830083</v>
      </c>
      <c r="Y5" s="396">
        <f>'IQ - SF'!Y33</f>
        <v>2259.9249915830083</v>
      </c>
      <c r="Z5" s="396">
        <f>'IQ - SF'!Z33</f>
        <v>1963.232957528184</v>
      </c>
      <c r="AA5" s="396">
        <f>'IQ - SF'!AA33</f>
        <v>929.72209288939007</v>
      </c>
      <c r="AB5" s="396">
        <f>'IQ - SF'!AB33</f>
        <v>929.72209288939007</v>
      </c>
      <c r="AC5" s="396">
        <f>'IQ - SF'!AC33</f>
        <v>888.34616694791112</v>
      </c>
      <c r="AD5" s="396">
        <f>'IQ - SF'!AD33</f>
        <v>729.33632204798312</v>
      </c>
      <c r="AE5" s="396">
        <f>'IQ - SF'!AE33</f>
        <v>467.92514208636084</v>
      </c>
      <c r="AF5" s="396">
        <f>'IQ - SF'!AF33</f>
        <v>467.92514208636084</v>
      </c>
      <c r="AG5" s="396">
        <f>'IQ - SF'!AG33</f>
        <v>467.92514208636084</v>
      </c>
      <c r="AH5" s="396">
        <f>'IQ - SF'!AH33</f>
        <v>467.92514208636084</v>
      </c>
      <c r="AI5" s="396">
        <f>'IQ - SF'!AI33</f>
        <v>467.92514208636084</v>
      </c>
      <c r="AJ5" s="396">
        <f>'IQ - SF'!AJ33</f>
        <v>467.88140177199466</v>
      </c>
      <c r="AK5" s="396">
        <f>'IQ - SF'!AK33</f>
        <v>467.88140177199466</v>
      </c>
      <c r="AL5" s="396">
        <f>'IQ - SF'!AL33</f>
        <v>467.88140177199466</v>
      </c>
      <c r="AM5" s="396">
        <f>'IQ - SF'!AM33</f>
        <v>467.88140177199466</v>
      </c>
      <c r="AN5" s="396">
        <f>'IQ - SF'!AN33</f>
        <v>467.88140177199466</v>
      </c>
      <c r="AO5" s="396">
        <f>'IQ - SF'!AO33</f>
        <v>0</v>
      </c>
      <c r="AP5" s="396">
        <f>'IQ - SF'!AP33</f>
        <v>0</v>
      </c>
      <c r="AQ5" s="396">
        <f>'IQ - SF'!AQ33</f>
        <v>0</v>
      </c>
      <c r="AR5" s="396">
        <f>'IQ - SF'!AR33</f>
        <v>0</v>
      </c>
      <c r="AS5" s="396">
        <f>'IQ - SF'!AS33</f>
        <v>0</v>
      </c>
      <c r="AT5" s="396">
        <f>'IQ - SF'!AT33</f>
        <v>0</v>
      </c>
      <c r="AU5" s="396">
        <f>'IQ - SF'!AU33</f>
        <v>0</v>
      </c>
      <c r="AV5" s="211">
        <f t="shared" ref="AV5:AV11" si="1">SUM(E5:AU5)</f>
        <v>65068.145813356743</v>
      </c>
    </row>
    <row r="6" spans="1:48" x14ac:dyDescent="0.3">
      <c r="A6" s="202" t="s">
        <v>76</v>
      </c>
      <c r="B6" s="203">
        <f>'IQ - CAA'!B31</f>
        <v>17.948473105706825</v>
      </c>
      <c r="C6" s="204">
        <f>'IQ - CAA'!C28</f>
        <v>852.31982792507222</v>
      </c>
      <c r="D6" s="205">
        <f>'IQ - CAA'!D28</f>
        <v>1</v>
      </c>
      <c r="E6" s="206"/>
      <c r="F6" s="206"/>
      <c r="G6" s="206"/>
      <c r="H6" s="206"/>
      <c r="I6" s="206"/>
      <c r="J6" s="206"/>
      <c r="K6" s="396">
        <f>'IQ - CAA'!K28</f>
        <v>852.31982792507222</v>
      </c>
      <c r="L6" s="396">
        <f>'IQ - CAA'!L28</f>
        <v>852.31982792507222</v>
      </c>
      <c r="M6" s="396">
        <f>'IQ - CAA'!M28</f>
        <v>852.31982792507222</v>
      </c>
      <c r="N6" s="396">
        <f>'IQ - CAA'!N28</f>
        <v>851.18707415099618</v>
      </c>
      <c r="O6" s="396">
        <f>'IQ - CAA'!O28</f>
        <v>851.18707415099618</v>
      </c>
      <c r="P6" s="396">
        <f>'IQ - CAA'!P28</f>
        <v>851.18707415099618</v>
      </c>
      <c r="Q6" s="396">
        <f>'IQ - CAA'!Q28</f>
        <v>771.2530889005717</v>
      </c>
      <c r="R6" s="396">
        <f>'IQ - CAA'!R28</f>
        <v>771.2530889005717</v>
      </c>
      <c r="S6" s="396">
        <f>'IQ - CAA'!S28</f>
        <v>626.70919280668284</v>
      </c>
      <c r="T6" s="396">
        <f>'IQ - CAA'!T28</f>
        <v>626.70919280668284</v>
      </c>
      <c r="U6" s="396">
        <f>'IQ - CAA'!U28</f>
        <v>526.99061996161947</v>
      </c>
      <c r="V6" s="396">
        <f>'IQ - CAA'!V28</f>
        <v>522.22107001720622</v>
      </c>
      <c r="W6" s="396">
        <f>'IQ - CAA'!W28</f>
        <v>519.15199911639593</v>
      </c>
      <c r="X6" s="396">
        <f>'IQ - CAA'!X28</f>
        <v>519.15199911639593</v>
      </c>
      <c r="Y6" s="396">
        <f>'IQ - CAA'!Y28</f>
        <v>519.15199911639593</v>
      </c>
      <c r="Z6" s="396">
        <f>'IQ - CAA'!Z28</f>
        <v>460.86124062385903</v>
      </c>
      <c r="AA6" s="396">
        <f>'IQ - CAA'!AA28</f>
        <v>358.24117087621858</v>
      </c>
      <c r="AB6" s="396">
        <f>'IQ - CAA'!AB28</f>
        <v>358.24117087621858</v>
      </c>
      <c r="AC6" s="396">
        <f>'IQ - CAA'!AC28</f>
        <v>358.24117087621858</v>
      </c>
      <c r="AD6" s="396">
        <f>'IQ - CAA'!AD28</f>
        <v>318.62667501604676</v>
      </c>
      <c r="AE6" s="396">
        <f>'IQ - CAA'!AE28</f>
        <v>168.89750922186059</v>
      </c>
      <c r="AF6" s="396">
        <f>'IQ - CAA'!AF28</f>
        <v>168.89750922186059</v>
      </c>
      <c r="AG6" s="396">
        <f>'IQ - CAA'!AG28</f>
        <v>168.89750922186059</v>
      </c>
      <c r="AH6" s="396">
        <f>'IQ - CAA'!AH28</f>
        <v>168.89750922186059</v>
      </c>
      <c r="AI6" s="396">
        <f>'IQ - CAA'!AI28</f>
        <v>168.89750922186059</v>
      </c>
      <c r="AJ6" s="396">
        <f>'IQ - CAA'!AJ28</f>
        <v>168.89750922186059</v>
      </c>
      <c r="AK6" s="396">
        <f>'IQ - CAA'!AK28</f>
        <v>168.89750922186059</v>
      </c>
      <c r="AL6" s="396">
        <f>'IQ - CAA'!AL28</f>
        <v>168.89750922186059</v>
      </c>
      <c r="AM6" s="396">
        <f>'IQ - CAA'!AM28</f>
        <v>168.89750922186059</v>
      </c>
      <c r="AN6" s="396">
        <f>'IQ - CAA'!AN28</f>
        <v>168.89750922186059</v>
      </c>
      <c r="AO6" s="396">
        <f>'IQ - CAA'!AO28</f>
        <v>0</v>
      </c>
      <c r="AP6" s="396">
        <f>'IQ - CAA'!AP28</f>
        <v>0</v>
      </c>
      <c r="AQ6" s="396">
        <f>'IQ - CAA'!AQ28</f>
        <v>0</v>
      </c>
      <c r="AR6" s="396">
        <f>'IQ - CAA'!AR28</f>
        <v>0</v>
      </c>
      <c r="AS6" s="396">
        <f>'IQ - CAA'!AS28</f>
        <v>0</v>
      </c>
      <c r="AT6" s="396">
        <f>'IQ - CAA'!AT28</f>
        <v>0</v>
      </c>
      <c r="AU6" s="396">
        <f>'IQ - CAA'!AU28</f>
        <v>0</v>
      </c>
      <c r="AV6" s="182">
        <f t="shared" si="1"/>
        <v>14056.299477457897</v>
      </c>
    </row>
    <row r="7" spans="1:48" x14ac:dyDescent="0.3">
      <c r="A7" s="202" t="s">
        <v>160</v>
      </c>
      <c r="B7" s="203">
        <f>'IQ - Joint Utility'!B23</f>
        <v>17.892147484149518</v>
      </c>
      <c r="C7" s="204">
        <f>'IQ - Joint Utility'!C20</f>
        <v>168.88963270012204</v>
      </c>
      <c r="D7" s="205">
        <f>'IQ - Joint Utility'!D20</f>
        <v>1</v>
      </c>
      <c r="E7" s="206"/>
      <c r="F7" s="206"/>
      <c r="G7" s="206"/>
      <c r="H7" s="206"/>
      <c r="I7" s="206"/>
      <c r="J7" s="206"/>
      <c r="K7" s="396">
        <f>'IQ - Joint Utility'!K20</f>
        <v>168.88963270012204</v>
      </c>
      <c r="L7" s="396">
        <f>'IQ - Joint Utility'!L20</f>
        <v>168.88963270012204</v>
      </c>
      <c r="M7" s="396">
        <f>'IQ - Joint Utility'!M20</f>
        <v>168.88963270012204</v>
      </c>
      <c r="N7" s="396">
        <f>'IQ - Joint Utility'!N20</f>
        <v>168.88963270012204</v>
      </c>
      <c r="O7" s="396">
        <f>'IQ - Joint Utility'!O20</f>
        <v>168.88963270012204</v>
      </c>
      <c r="P7" s="396">
        <f>'IQ - Joint Utility'!P20</f>
        <v>168.88963270012204</v>
      </c>
      <c r="Q7" s="396">
        <f>'IQ - Joint Utility'!Q20</f>
        <v>168.88963270012204</v>
      </c>
      <c r="R7" s="396">
        <f>'IQ - Joint Utility'!R20</f>
        <v>152.51719811634203</v>
      </c>
      <c r="S7" s="396">
        <f>'IQ - Joint Utility'!S20</f>
        <v>139.89248601994206</v>
      </c>
      <c r="T7" s="396">
        <f>'IQ - Joint Utility'!T20</f>
        <v>139.89248601994206</v>
      </c>
      <c r="U7" s="396">
        <f>'IQ - Joint Utility'!U20</f>
        <v>94.113788003267715</v>
      </c>
      <c r="V7" s="396">
        <f>'IQ - Joint Utility'!V20</f>
        <v>87.694609128646022</v>
      </c>
      <c r="W7" s="396">
        <f>'IQ - Joint Utility'!W20</f>
        <v>87.694609128646022</v>
      </c>
      <c r="X7" s="396">
        <f>'IQ - Joint Utility'!X20</f>
        <v>87.694609128646022</v>
      </c>
      <c r="Y7" s="396">
        <f>'IQ - Joint Utility'!Y20</f>
        <v>87.694609128646022</v>
      </c>
      <c r="Z7" s="396">
        <f>'IQ - Joint Utility'!Z20</f>
        <v>86.222209128646028</v>
      </c>
      <c r="AA7" s="396">
        <f>'IQ - Joint Utility'!AA20</f>
        <v>86.222209128646028</v>
      </c>
      <c r="AB7" s="396">
        <f>'IQ - Joint Utility'!AB20</f>
        <v>86.222209128646028</v>
      </c>
      <c r="AC7" s="396">
        <f>'IQ - Joint Utility'!AC20</f>
        <v>86.222209128646028</v>
      </c>
      <c r="AD7" s="396">
        <f>'IQ - Joint Utility'!AD20</f>
        <v>86.222209128646028</v>
      </c>
      <c r="AE7" s="396">
        <f>'IQ - Joint Utility'!AE20</f>
        <v>7.0053789382378993</v>
      </c>
      <c r="AF7" s="396">
        <f>'IQ - Joint Utility'!AF20</f>
        <v>7.0053789382378993</v>
      </c>
      <c r="AG7" s="396">
        <f>'IQ - Joint Utility'!AG20</f>
        <v>7.0053789382378993</v>
      </c>
      <c r="AH7" s="396">
        <f>'IQ - Joint Utility'!AH20</f>
        <v>7.0053789382378993</v>
      </c>
      <c r="AI7" s="396">
        <f>'IQ - Joint Utility'!AI20</f>
        <v>7.0053789382378993</v>
      </c>
      <c r="AJ7" s="396">
        <f>'IQ - Joint Utility'!AJ20</f>
        <v>7.0053789382378993</v>
      </c>
      <c r="AK7" s="396">
        <f>'IQ - Joint Utility'!AK20</f>
        <v>7.0053789382378993</v>
      </c>
      <c r="AL7" s="396">
        <f>'IQ - Joint Utility'!AL20</f>
        <v>7.0053789382378993</v>
      </c>
      <c r="AM7" s="396">
        <f>'IQ - Joint Utility'!AM20</f>
        <v>7.0053789382378993</v>
      </c>
      <c r="AN7" s="396">
        <f>'IQ - Joint Utility'!AN20</f>
        <v>7.0053789382378993</v>
      </c>
      <c r="AO7" s="396">
        <f>'IQ - Joint Utility'!AO20</f>
        <v>0</v>
      </c>
      <c r="AP7" s="396">
        <f>'IQ - Joint Utility'!AP20</f>
        <v>0</v>
      </c>
      <c r="AQ7" s="396">
        <f>'IQ - Joint Utility'!AQ20</f>
        <v>0</v>
      </c>
      <c r="AR7" s="396">
        <f>'IQ - Joint Utility'!AR20</f>
        <v>0</v>
      </c>
      <c r="AS7" s="396">
        <f>'IQ - Joint Utility'!AS20</f>
        <v>0</v>
      </c>
      <c r="AT7" s="396">
        <f>'IQ - Joint Utility'!AT20</f>
        <v>0</v>
      </c>
      <c r="AU7" s="396">
        <f>'IQ - Joint Utility'!AU20</f>
        <v>0</v>
      </c>
      <c r="AV7" s="182">
        <f t="shared" si="1"/>
        <v>2560.5866586005413</v>
      </c>
    </row>
    <row r="8" spans="1:48" x14ac:dyDescent="0.3">
      <c r="A8" s="202" t="s">
        <v>602</v>
      </c>
      <c r="B8" s="203">
        <f>'IQ - Healthier Homes'!B27</f>
        <v>15.656468183628117</v>
      </c>
      <c r="C8" s="204">
        <f>'IQ - Healthier Homes'!C24</f>
        <v>41.057577817963548</v>
      </c>
      <c r="D8" s="205">
        <f>'IQ - Healthier Homes'!D24</f>
        <v>1</v>
      </c>
      <c r="E8" s="206"/>
      <c r="F8" s="206"/>
      <c r="G8" s="206"/>
      <c r="H8" s="206"/>
      <c r="I8" s="206"/>
      <c r="J8" s="206"/>
      <c r="K8" s="396">
        <f>'IQ - Healthier Homes'!K24</f>
        <v>41.057577817963548</v>
      </c>
      <c r="L8" s="396">
        <f>'IQ - Healthier Homes'!L24</f>
        <v>41.057577817963548</v>
      </c>
      <c r="M8" s="396">
        <f>'IQ - Healthier Homes'!M24</f>
        <v>41.057577817963548</v>
      </c>
      <c r="N8" s="396">
        <f>'IQ - Healthier Homes'!N24</f>
        <v>41.057577817963548</v>
      </c>
      <c r="O8" s="396">
        <f>'IQ - Healthier Homes'!O24</f>
        <v>41.057577817963548</v>
      </c>
      <c r="P8" s="396">
        <f>'IQ - Healthier Homes'!P24</f>
        <v>41.057577817963548</v>
      </c>
      <c r="Q8" s="396">
        <f>'IQ - Healthier Homes'!Q24</f>
        <v>26.553237335142111</v>
      </c>
      <c r="R8" s="396">
        <f>'IQ - Healthier Homes'!R24</f>
        <v>25.708637335142111</v>
      </c>
      <c r="S8" s="396">
        <f>'IQ - Healthier Homes'!S24</f>
        <v>19.357070496392112</v>
      </c>
      <c r="T8" s="396">
        <f>'IQ - Healthier Homes'!T24</f>
        <v>19.357070496392112</v>
      </c>
      <c r="U8" s="396">
        <f>'IQ - Healthier Homes'!U24</f>
        <v>16.821885631256265</v>
      </c>
      <c r="V8" s="396">
        <f>'IQ - Healthier Homes'!V24</f>
        <v>15.432116923906783</v>
      </c>
      <c r="W8" s="396">
        <f>'IQ - Healthier Homes'!W24</f>
        <v>15.432116923906783</v>
      </c>
      <c r="X8" s="396">
        <f>'IQ - Healthier Homes'!X24</f>
        <v>15.432116923906783</v>
      </c>
      <c r="Y8" s="396">
        <f>'IQ - Healthier Homes'!Y24</f>
        <v>15.432116923906783</v>
      </c>
      <c r="Z8" s="396">
        <f>'IQ - Healthier Homes'!Z24</f>
        <v>15.432116923906783</v>
      </c>
      <c r="AA8" s="396">
        <f>'IQ - Healthier Homes'!AA24</f>
        <v>11.150556485211904</v>
      </c>
      <c r="AB8" s="396">
        <f>'IQ - Healthier Homes'!AB24</f>
        <v>11.150556485211904</v>
      </c>
      <c r="AC8" s="396">
        <f>'IQ - Healthier Homes'!AC24</f>
        <v>9.2808049228984473</v>
      </c>
      <c r="AD8" s="396">
        <f>'IQ - Healthier Homes'!AD24</f>
        <v>6.9981934274908326</v>
      </c>
      <c r="AE8" s="396">
        <f>'IQ - Healthier Homes'!AE24</f>
        <v>3.4613799702449795</v>
      </c>
      <c r="AF8" s="396">
        <f>'IQ - Healthier Homes'!AF24</f>
        <v>3.4613799702449795</v>
      </c>
      <c r="AG8" s="396">
        <f>'IQ - Healthier Homes'!AG24</f>
        <v>3.4613799702449795</v>
      </c>
      <c r="AH8" s="396">
        <f>'IQ - Healthier Homes'!AH24</f>
        <v>3.4613799702449795</v>
      </c>
      <c r="AI8" s="396">
        <f>'IQ - Healthier Homes'!AI24</f>
        <v>3.4613799702449795</v>
      </c>
      <c r="AJ8" s="396">
        <f>'IQ - Healthier Homes'!AJ24</f>
        <v>3.4613799702449795</v>
      </c>
      <c r="AK8" s="396">
        <f>'IQ - Healthier Homes'!AK24</f>
        <v>3.4613799702449795</v>
      </c>
      <c r="AL8" s="396">
        <f>'IQ - Healthier Homes'!AL24</f>
        <v>3.4613799702449795</v>
      </c>
      <c r="AM8" s="396">
        <f>'IQ - Healthier Homes'!AM24</f>
        <v>3.4613799702449795</v>
      </c>
      <c r="AN8" s="396">
        <f>'IQ - Healthier Homes'!AN24</f>
        <v>3.4613799702449795</v>
      </c>
      <c r="AO8" s="396">
        <f>'IQ - Healthier Homes'!AO24</f>
        <v>0</v>
      </c>
      <c r="AP8" s="396">
        <f>'IQ - Healthier Homes'!AP24</f>
        <v>0</v>
      </c>
      <c r="AQ8" s="396">
        <f>'IQ - Healthier Homes'!AQ24</f>
        <v>0</v>
      </c>
      <c r="AR8" s="396">
        <f>'IQ - Healthier Homes'!AR24</f>
        <v>0</v>
      </c>
      <c r="AS8" s="396">
        <f>'IQ - Healthier Homes'!AS24</f>
        <v>0</v>
      </c>
      <c r="AT8" s="396">
        <f>'IQ - Healthier Homes'!AT24</f>
        <v>0</v>
      </c>
      <c r="AU8" s="396">
        <f>'IQ - Healthier Homes'!AU24</f>
        <v>0</v>
      </c>
      <c r="AV8" s="182">
        <f t="shared" si="1"/>
        <v>504.49786384490289</v>
      </c>
    </row>
    <row r="9" spans="1:48" x14ac:dyDescent="0.3">
      <c r="A9" s="202" t="s">
        <v>37</v>
      </c>
      <c r="B9" s="203">
        <f>'IQ - Smart Savers'!B9</f>
        <v>10.999999999999853</v>
      </c>
      <c r="C9" s="204">
        <f>'IQ - Smart Savers'!C6</f>
        <v>389.98817960532324</v>
      </c>
      <c r="D9" s="205">
        <f>'IQ - Smart Savers'!D6</f>
        <v>0.99835658810242378</v>
      </c>
      <c r="E9" s="206"/>
      <c r="F9" s="206"/>
      <c r="G9" s="206"/>
      <c r="H9" s="206"/>
      <c r="I9" s="206"/>
      <c r="J9" s="206"/>
      <c r="K9" s="396">
        <f>'IQ - Smart Savers'!K6</f>
        <v>389.34726839104576</v>
      </c>
      <c r="L9" s="396">
        <f>'IQ - Smart Savers'!L6</f>
        <v>389.34726839104576</v>
      </c>
      <c r="M9" s="396">
        <f>'IQ - Smart Savers'!M6</f>
        <v>389.34726839104576</v>
      </c>
      <c r="N9" s="396">
        <f>'IQ - Smart Savers'!N6</f>
        <v>389.34726839104576</v>
      </c>
      <c r="O9" s="396">
        <f>'IQ - Smart Savers'!O6</f>
        <v>389.34726839104576</v>
      </c>
      <c r="P9" s="396">
        <f>'IQ - Smart Savers'!P6</f>
        <v>389.34726839104576</v>
      </c>
      <c r="Q9" s="396">
        <f>'IQ - Smart Savers'!Q6</f>
        <v>389.34726839104576</v>
      </c>
      <c r="R9" s="396">
        <f>'IQ - Smart Savers'!R6</f>
        <v>389.34726839104576</v>
      </c>
      <c r="S9" s="396">
        <f>'IQ - Smart Savers'!S6</f>
        <v>389.34726839104576</v>
      </c>
      <c r="T9" s="396">
        <f>'IQ - Smart Savers'!T6</f>
        <v>389.34726839104576</v>
      </c>
      <c r="U9" s="396">
        <f>'IQ - Smart Savers'!U6</f>
        <v>389.34726839104576</v>
      </c>
      <c r="V9" s="396">
        <f>'IQ - Smart Savers'!V6</f>
        <v>0</v>
      </c>
      <c r="W9" s="396">
        <f>'IQ - Smart Savers'!W6</f>
        <v>0</v>
      </c>
      <c r="X9" s="396">
        <f>'IQ - Smart Savers'!X6</f>
        <v>0</v>
      </c>
      <c r="Y9" s="396">
        <f>'IQ - Smart Savers'!Y6</f>
        <v>0</v>
      </c>
      <c r="Z9" s="396">
        <f>'IQ - Smart Savers'!Z6</f>
        <v>0</v>
      </c>
      <c r="AA9" s="396">
        <f>'IQ - Smart Savers'!AA6</f>
        <v>0</v>
      </c>
      <c r="AB9" s="396">
        <f>'IQ - Smart Savers'!AB6</f>
        <v>0</v>
      </c>
      <c r="AC9" s="396">
        <f>'IQ - Smart Savers'!AC6</f>
        <v>0</v>
      </c>
      <c r="AD9" s="396">
        <f>'IQ - Smart Savers'!AD6</f>
        <v>0</v>
      </c>
      <c r="AE9" s="396">
        <f>'IQ - Smart Savers'!AE6</f>
        <v>0</v>
      </c>
      <c r="AF9" s="396">
        <f>'IQ - Smart Savers'!AF6</f>
        <v>0</v>
      </c>
      <c r="AG9" s="396">
        <f>'IQ - Smart Savers'!AG6</f>
        <v>0</v>
      </c>
      <c r="AH9" s="396">
        <f>'IQ - Smart Savers'!AH6</f>
        <v>0</v>
      </c>
      <c r="AI9" s="396">
        <f>'IQ - Smart Savers'!AI6</f>
        <v>0</v>
      </c>
      <c r="AJ9" s="396">
        <f>'IQ - Smart Savers'!AJ6</f>
        <v>0</v>
      </c>
      <c r="AK9" s="396">
        <f>'IQ - Smart Savers'!AK6</f>
        <v>0</v>
      </c>
      <c r="AL9" s="396">
        <f>'IQ - Smart Savers'!AL6</f>
        <v>0</v>
      </c>
      <c r="AM9" s="396">
        <f>'IQ - Smart Savers'!AM6</f>
        <v>0</v>
      </c>
      <c r="AN9" s="396">
        <f>'IQ - Smart Savers'!AN6</f>
        <v>0</v>
      </c>
      <c r="AO9" s="396">
        <f>'IQ - Smart Savers'!AO6</f>
        <v>0</v>
      </c>
      <c r="AP9" s="396">
        <f>'IQ - Smart Savers'!AP6</f>
        <v>0</v>
      </c>
      <c r="AQ9" s="396">
        <f>'IQ - Smart Savers'!AQ6</f>
        <v>0</v>
      </c>
      <c r="AR9" s="396">
        <f>'IQ - Smart Savers'!AR6</f>
        <v>0</v>
      </c>
      <c r="AS9" s="396">
        <f>'IQ - Smart Savers'!AS6</f>
        <v>0</v>
      </c>
      <c r="AT9" s="396">
        <f>'IQ - Smart Savers'!AT6</f>
        <v>0</v>
      </c>
      <c r="AU9" s="396">
        <f>'IQ - Smart Savers'!AU6</f>
        <v>0</v>
      </c>
      <c r="AV9" s="182">
        <f t="shared" si="1"/>
        <v>4282.8199523015037</v>
      </c>
    </row>
    <row r="10" spans="1:48" x14ac:dyDescent="0.3">
      <c r="A10" s="202" t="s">
        <v>159</v>
      </c>
      <c r="B10" s="203">
        <f>'IQ - MHAS'!B17</f>
        <v>17.32910520375945</v>
      </c>
      <c r="C10" s="204">
        <f>'IQ - MHAS'!C14</f>
        <v>297.39401813325344</v>
      </c>
      <c r="D10" s="205">
        <f>'IQ - MHAS'!D14</f>
        <v>0.999918641573323</v>
      </c>
      <c r="E10" s="206"/>
      <c r="F10" s="206"/>
      <c r="G10" s="206"/>
      <c r="H10" s="206"/>
      <c r="I10" s="206"/>
      <c r="J10" s="206"/>
      <c r="K10" s="396">
        <f>'IQ - MHAS'!K14</f>
        <v>297.36982262383498</v>
      </c>
      <c r="L10" s="396">
        <f>'IQ - MHAS'!L14</f>
        <v>297.36982262383498</v>
      </c>
      <c r="M10" s="396">
        <f>'IQ - MHAS'!M14</f>
        <v>297.36982262383498</v>
      </c>
      <c r="N10" s="396">
        <f>'IQ - MHAS'!N14</f>
        <v>297.36982262383498</v>
      </c>
      <c r="O10" s="396">
        <f>'IQ - MHAS'!O14</f>
        <v>297.36982262383498</v>
      </c>
      <c r="P10" s="396">
        <f>'IQ - MHAS'!P14</f>
        <v>297.36982262383498</v>
      </c>
      <c r="Q10" s="396">
        <f>'IQ - MHAS'!Q14</f>
        <v>243.98480523310343</v>
      </c>
      <c r="R10" s="396">
        <f>'IQ - MHAS'!R14</f>
        <v>243.98480523310343</v>
      </c>
      <c r="S10" s="396">
        <f>'IQ - MHAS'!S14</f>
        <v>243.98480523310343</v>
      </c>
      <c r="T10" s="396">
        <f>'IQ - MHAS'!T14</f>
        <v>243.98480523310343</v>
      </c>
      <c r="U10" s="396">
        <f>'IQ - MHAS'!U14</f>
        <v>233.19772275438208</v>
      </c>
      <c r="V10" s="396">
        <f>'IQ - MHAS'!V14</f>
        <v>211.00366590448965</v>
      </c>
      <c r="W10" s="396">
        <f>'IQ - MHAS'!W14</f>
        <v>211.00366590448965</v>
      </c>
      <c r="X10" s="396">
        <f>'IQ - MHAS'!X14</f>
        <v>211.00366590448965</v>
      </c>
      <c r="Y10" s="396">
        <f>'IQ - MHAS'!Y14</f>
        <v>211.00366590448965</v>
      </c>
      <c r="Z10" s="396">
        <f>'IQ - MHAS'!Z14</f>
        <v>208.44931399378575</v>
      </c>
      <c r="AA10" s="396">
        <f>'IQ - MHAS'!AA14</f>
        <v>89.377904715620716</v>
      </c>
      <c r="AB10" s="396">
        <f>'IQ - MHAS'!AB14</f>
        <v>89.377904715620716</v>
      </c>
      <c r="AC10" s="396">
        <f>'IQ - MHAS'!AC14</f>
        <v>89.377904715620716</v>
      </c>
      <c r="AD10" s="396">
        <f>'IQ - MHAS'!AD14</f>
        <v>81.189646592085026</v>
      </c>
      <c r="AE10" s="396">
        <f>'IQ - MHAS'!AE14</f>
        <v>46.396659307140325</v>
      </c>
      <c r="AF10" s="396">
        <f>'IQ - MHAS'!AF14</f>
        <v>46.396659307140325</v>
      </c>
      <c r="AG10" s="396">
        <f>'IQ - MHAS'!AG14</f>
        <v>46.396659307140325</v>
      </c>
      <c r="AH10" s="396">
        <f>'IQ - MHAS'!AH14</f>
        <v>46.396659307140325</v>
      </c>
      <c r="AI10" s="396">
        <f>'IQ - MHAS'!AI14</f>
        <v>46.396659307140325</v>
      </c>
      <c r="AJ10" s="396">
        <f>'IQ - MHAS'!AJ14</f>
        <v>46.396659307140325</v>
      </c>
      <c r="AK10" s="396">
        <f>'IQ - MHAS'!AK14</f>
        <v>46.396659307140325</v>
      </c>
      <c r="AL10" s="396">
        <f>'IQ - MHAS'!AL14</f>
        <v>46.396659307140325</v>
      </c>
      <c r="AM10" s="396">
        <f>'IQ - MHAS'!AM14</f>
        <v>46.396659307140325</v>
      </c>
      <c r="AN10" s="396">
        <f>'IQ - MHAS'!AN14</f>
        <v>46.396659307140325</v>
      </c>
      <c r="AO10" s="396">
        <f>'IQ - MHAS'!AO14</f>
        <v>0</v>
      </c>
      <c r="AP10" s="396">
        <f>'IQ - MHAS'!AP14</f>
        <v>0</v>
      </c>
      <c r="AQ10" s="396">
        <f>'IQ - MHAS'!AQ14</f>
        <v>0</v>
      </c>
      <c r="AR10" s="396">
        <f>'IQ - MHAS'!AR14</f>
        <v>0</v>
      </c>
      <c r="AS10" s="396">
        <f>'IQ - MHAS'!AS14</f>
        <v>0</v>
      </c>
      <c r="AT10" s="396">
        <f>'IQ - MHAS'!AT14</f>
        <v>0</v>
      </c>
      <c r="AU10" s="396">
        <f>'IQ - MHAS'!AU14</f>
        <v>0</v>
      </c>
      <c r="AV10" s="182">
        <f t="shared" si="1"/>
        <v>4859.1098108518963</v>
      </c>
    </row>
    <row r="11" spans="1:48" x14ac:dyDescent="0.3">
      <c r="A11" s="202" t="s">
        <v>561</v>
      </c>
      <c r="B11" s="203">
        <f>'IQ - Electrification'!B20</f>
        <v>17.84577518504852</v>
      </c>
      <c r="C11" s="204">
        <f>'IQ - Electrification'!C17</f>
        <v>364.6509201945338</v>
      </c>
      <c r="D11" s="205">
        <f>'IQ - Electrification'!D17</f>
        <v>1</v>
      </c>
      <c r="E11" s="206"/>
      <c r="F11" s="206"/>
      <c r="G11" s="206"/>
      <c r="H11" s="206"/>
      <c r="I11" s="206"/>
      <c r="J11" s="206"/>
      <c r="K11" s="396">
        <f>'IQ - Electrification'!K17</f>
        <v>364.6509201945338</v>
      </c>
      <c r="L11" s="396">
        <f>'IQ - Electrification'!L17</f>
        <v>364.6509201945338</v>
      </c>
      <c r="M11" s="396">
        <f>'IQ - Electrification'!M17</f>
        <v>364.6509201945338</v>
      </c>
      <c r="N11" s="396">
        <f>'IQ - Electrification'!N17</f>
        <v>364.6509201945338</v>
      </c>
      <c r="O11" s="396">
        <f>'IQ - Electrification'!O17</f>
        <v>364.6509201945338</v>
      </c>
      <c r="P11" s="396">
        <f>'IQ - Electrification'!P17</f>
        <v>364.6509201945338</v>
      </c>
      <c r="Q11" s="396">
        <f>'IQ - Electrification'!Q17</f>
        <v>351.69289939638782</v>
      </c>
      <c r="R11" s="396">
        <f>'IQ - Electrification'!R17</f>
        <v>309.22339188509261</v>
      </c>
      <c r="S11" s="396">
        <f>'IQ - Electrification'!S17</f>
        <v>309.22339188509261</v>
      </c>
      <c r="T11" s="396">
        <f>'IQ - Electrification'!T17</f>
        <v>309.22339188509261</v>
      </c>
      <c r="U11" s="396">
        <f>'IQ - Electrification'!U17</f>
        <v>309.22339188509261</v>
      </c>
      <c r="V11" s="396">
        <f>'IQ - Electrification'!V17</f>
        <v>303.60996176744555</v>
      </c>
      <c r="W11" s="396">
        <f>'IQ - Electrification'!W17</f>
        <v>303.60996176744555</v>
      </c>
      <c r="X11" s="396">
        <f>'IQ - Electrification'!X17</f>
        <v>303.60996176744555</v>
      </c>
      <c r="Y11" s="396">
        <f>'IQ - Electrification'!Y17</f>
        <v>303.60996176744555</v>
      </c>
      <c r="Z11" s="396">
        <f>'IQ - Electrification'!Z17</f>
        <v>243.18476570026422</v>
      </c>
      <c r="AA11" s="396">
        <f>'IQ - Electrification'!AA17</f>
        <v>68.146987082430911</v>
      </c>
      <c r="AB11" s="396">
        <f>'IQ - Electrification'!AB17</f>
        <v>68.146987082430911</v>
      </c>
      <c r="AC11" s="396">
        <f>'IQ - Electrification'!AC17</f>
        <v>68.146987082430911</v>
      </c>
      <c r="AD11" s="396">
        <f>'IQ - Electrification'!AD17</f>
        <v>68.146987082430911</v>
      </c>
      <c r="AE11" s="396">
        <f>'IQ - Electrification'!AE17</f>
        <v>48.896801802587049</v>
      </c>
      <c r="AF11" s="396">
        <f>'IQ - Electrification'!AF17</f>
        <v>48.896801802587049</v>
      </c>
      <c r="AG11" s="396">
        <f>'IQ - Electrification'!AG17</f>
        <v>48.896801802587049</v>
      </c>
      <c r="AH11" s="396">
        <f>'IQ - Electrification'!AH17</f>
        <v>48.896801802587049</v>
      </c>
      <c r="AI11" s="396">
        <f>'IQ - Electrification'!AI17</f>
        <v>48.896801802587049</v>
      </c>
      <c r="AJ11" s="396">
        <f>'IQ - Electrification'!AJ17</f>
        <v>48.896801802587049</v>
      </c>
      <c r="AK11" s="396">
        <f>'IQ - Electrification'!AK17</f>
        <v>48.896801802587049</v>
      </c>
      <c r="AL11" s="396">
        <f>'IQ - Electrification'!AL17</f>
        <v>48.896801802587049</v>
      </c>
      <c r="AM11" s="396">
        <f>'IQ - Electrification'!AM17</f>
        <v>48.896801802587049</v>
      </c>
      <c r="AN11" s="396">
        <f>'IQ - Electrification'!AN17</f>
        <v>48.896801802587049</v>
      </c>
      <c r="AO11" s="396">
        <f>'IQ - Electrification'!AO17</f>
        <v>0</v>
      </c>
      <c r="AP11" s="396">
        <f>'IQ - Electrification'!AP17</f>
        <v>0</v>
      </c>
      <c r="AQ11" s="396">
        <f>'IQ - Electrification'!AQ17</f>
        <v>0</v>
      </c>
      <c r="AR11" s="396">
        <f>'IQ - Electrification'!AR17</f>
        <v>0</v>
      </c>
      <c r="AS11" s="396">
        <f>'IQ - Electrification'!AS17</f>
        <v>0</v>
      </c>
      <c r="AT11" s="396">
        <f>'IQ - Electrification'!AT17</f>
        <v>0</v>
      </c>
      <c r="AU11" s="396">
        <f>'IQ - Electrification'!AU17</f>
        <v>0</v>
      </c>
      <c r="AV11" s="182">
        <f t="shared" si="1"/>
        <v>5995.6725672296025</v>
      </c>
    </row>
    <row r="12" spans="1:48" x14ac:dyDescent="0.3">
      <c r="A12" s="183" t="s">
        <v>480</v>
      </c>
      <c r="B12" s="199"/>
      <c r="C12" s="185">
        <f>SUM(C5:C11)</f>
        <v>6971.5453172698071</v>
      </c>
      <c r="D12" s="208">
        <f>K12/C12</f>
        <v>0.99990459694466183</v>
      </c>
      <c r="E12" s="86"/>
      <c r="F12" s="75"/>
      <c r="G12" s="75"/>
      <c r="H12" s="75"/>
      <c r="I12" s="75"/>
      <c r="J12" s="75"/>
      <c r="K12" s="446">
        <f t="shared" ref="K12:AV12" si="2">SUM(K5:K11)</f>
        <v>6970.8802105461109</v>
      </c>
      <c r="L12" s="446">
        <f t="shared" si="2"/>
        <v>6970.8802105461109</v>
      </c>
      <c r="M12" s="446">
        <f t="shared" ref="M12" si="3">SUM(M5:M11)</f>
        <v>6970.8802105461109</v>
      </c>
      <c r="N12" s="446">
        <f t="shared" ref="N12" si="4">SUM(N5:N11)</f>
        <v>6969.7474567720355</v>
      </c>
      <c r="O12" s="446">
        <f t="shared" ref="O12" si="5">SUM(O5:O11)</f>
        <v>6969.7474567720355</v>
      </c>
      <c r="P12" s="446">
        <f t="shared" ref="P12" si="6">SUM(P5:P11)</f>
        <v>6969.7474567720355</v>
      </c>
      <c r="Q12" s="446">
        <f t="shared" ref="Q12" si="7">SUM(Q5:Q11)</f>
        <v>6160.7916091328016</v>
      </c>
      <c r="R12" s="446">
        <f t="shared" ref="R12" si="8">SUM(R5:R11)</f>
        <v>5834.8071382838543</v>
      </c>
      <c r="S12" s="446">
        <f t="shared" ref="S12" si="9">SUM(S5:S11)</f>
        <v>5170.5696150610484</v>
      </c>
      <c r="T12" s="446">
        <f t="shared" ref="T12" si="10">SUM(T5:T11)</f>
        <v>4429.8592054610481</v>
      </c>
      <c r="U12" s="446">
        <f t="shared" ref="U12" si="11">SUM(U5:U11)</f>
        <v>4033.8150374670158</v>
      </c>
      <c r="V12" s="446">
        <f t="shared" ref="V12" si="12">SUM(V5:V11)</f>
        <v>3406.1047680966617</v>
      </c>
      <c r="W12" s="446">
        <f t="shared" ref="W12" si="13">SUM(W5:W11)</f>
        <v>3396.8173444238919</v>
      </c>
      <c r="X12" s="446">
        <f t="shared" ref="X12" si="14">SUM(X5:X11)</f>
        <v>3396.8173444238919</v>
      </c>
      <c r="Y12" s="446">
        <f t="shared" ref="Y12" si="15">SUM(Y5:Y11)</f>
        <v>3396.8173444238919</v>
      </c>
      <c r="Z12" s="446">
        <f t="shared" ref="Z12" si="16">SUM(Z5:Z11)</f>
        <v>2977.3826038986463</v>
      </c>
      <c r="AA12" s="446">
        <f t="shared" ref="AA12" si="17">SUM(AA5:AA11)</f>
        <v>1542.8609211775181</v>
      </c>
      <c r="AB12" s="446">
        <f t="shared" ref="AB12" si="18">SUM(AB5:AB11)</f>
        <v>1542.8609211775181</v>
      </c>
      <c r="AC12" s="446">
        <f t="shared" ref="AC12" si="19">SUM(AC5:AC11)</f>
        <v>1499.6152436737257</v>
      </c>
      <c r="AD12" s="446">
        <f t="shared" ref="AD12" si="20">SUM(AD5:AD11)</f>
        <v>1290.5200332946827</v>
      </c>
      <c r="AE12" s="446">
        <f t="shared" ref="AE12" si="21">SUM(AE5:AE11)</f>
        <v>742.58287132643159</v>
      </c>
      <c r="AF12" s="446">
        <f t="shared" ref="AF12" si="22">SUM(AF5:AF11)</f>
        <v>742.58287132643159</v>
      </c>
      <c r="AG12" s="446">
        <f t="shared" ref="AG12" si="23">SUM(AG5:AG11)</f>
        <v>742.58287132643159</v>
      </c>
      <c r="AH12" s="446">
        <f t="shared" ref="AH12" si="24">SUM(AH5:AH11)</f>
        <v>742.58287132643159</v>
      </c>
      <c r="AI12" s="446">
        <f t="shared" ref="AI12" si="25">SUM(AI5:AI11)</f>
        <v>742.58287132643159</v>
      </c>
      <c r="AJ12" s="446">
        <f t="shared" ref="AJ12" si="26">SUM(AJ5:AJ11)</f>
        <v>742.53913101206535</v>
      </c>
      <c r="AK12" s="446">
        <f t="shared" ref="AK12" si="27">SUM(AK5:AK11)</f>
        <v>742.53913101206535</v>
      </c>
      <c r="AL12" s="446">
        <f t="shared" ref="AL12" si="28">SUM(AL5:AL11)</f>
        <v>742.53913101206535</v>
      </c>
      <c r="AM12" s="446">
        <f t="shared" ref="AM12" si="29">SUM(AM5:AM11)</f>
        <v>742.53913101206535</v>
      </c>
      <c r="AN12" s="446">
        <f t="shared" ref="AN12" si="30">SUM(AN5:AN11)</f>
        <v>742.53913101206535</v>
      </c>
      <c r="AO12" s="446">
        <f t="shared" ref="AO12" si="31">SUM(AO5:AO11)</f>
        <v>0</v>
      </c>
      <c r="AP12" s="446">
        <f t="shared" ref="AP12" si="32">SUM(AP5:AP11)</f>
        <v>0</v>
      </c>
      <c r="AQ12" s="446">
        <f t="shared" ref="AQ12" si="33">SUM(AQ5:AQ11)</f>
        <v>0</v>
      </c>
      <c r="AR12" s="446">
        <f t="shared" ref="AR12" si="34">SUM(AR5:AR11)</f>
        <v>0</v>
      </c>
      <c r="AS12" s="446">
        <f t="shared" ref="AS12" si="35">SUM(AS5:AS11)</f>
        <v>0</v>
      </c>
      <c r="AT12" s="446">
        <f t="shared" ref="AT12" si="36">SUM(AT5:AT11)</f>
        <v>0</v>
      </c>
      <c r="AU12" s="446">
        <f t="shared" ref="AU12" si="37">SUM(AU5:AU11)</f>
        <v>0</v>
      </c>
      <c r="AV12" s="446">
        <f t="shared" si="2"/>
        <v>97327.132143643074</v>
      </c>
    </row>
    <row r="13" spans="1:48" x14ac:dyDescent="0.3">
      <c r="A13" s="183" t="s">
        <v>481</v>
      </c>
      <c r="B13" s="188"/>
      <c r="C13" s="189"/>
      <c r="D13" s="200"/>
      <c r="E13" s="78"/>
      <c r="F13" s="78"/>
      <c r="G13" s="78"/>
      <c r="H13" s="78"/>
      <c r="I13" s="78"/>
      <c r="J13" s="79"/>
      <c r="K13" s="446">
        <f>K12-K12</f>
        <v>0</v>
      </c>
      <c r="L13" s="446">
        <f>K12-L12</f>
        <v>0</v>
      </c>
      <c r="M13" s="446">
        <f t="shared" ref="M13:AU13" si="38">L12-M12</f>
        <v>0</v>
      </c>
      <c r="N13" s="446">
        <f t="shared" si="38"/>
        <v>1.1327537740753542</v>
      </c>
      <c r="O13" s="446">
        <f t="shared" si="38"/>
        <v>0</v>
      </c>
      <c r="P13" s="446">
        <f t="shared" si="38"/>
        <v>0</v>
      </c>
      <c r="Q13" s="446">
        <f t="shared" si="38"/>
        <v>808.95584763923398</v>
      </c>
      <c r="R13" s="446">
        <f t="shared" si="38"/>
        <v>325.98447084894724</v>
      </c>
      <c r="S13" s="446">
        <f t="shared" si="38"/>
        <v>664.23752322280598</v>
      </c>
      <c r="T13" s="446">
        <f t="shared" si="38"/>
        <v>740.71040960000028</v>
      </c>
      <c r="U13" s="446">
        <f t="shared" si="38"/>
        <v>396.04416799403225</v>
      </c>
      <c r="V13" s="446">
        <f t="shared" si="38"/>
        <v>627.71026937035413</v>
      </c>
      <c r="W13" s="446">
        <f t="shared" si="38"/>
        <v>9.2874236727698189</v>
      </c>
      <c r="X13" s="446">
        <f t="shared" si="38"/>
        <v>0</v>
      </c>
      <c r="Y13" s="446">
        <f t="shared" si="38"/>
        <v>0</v>
      </c>
      <c r="Z13" s="446">
        <f t="shared" si="38"/>
        <v>419.43474052524562</v>
      </c>
      <c r="AA13" s="446">
        <f t="shared" si="38"/>
        <v>1434.5216827211282</v>
      </c>
      <c r="AB13" s="446">
        <f t="shared" si="38"/>
        <v>0</v>
      </c>
      <c r="AC13" s="446">
        <f t="shared" si="38"/>
        <v>43.245677503792422</v>
      </c>
      <c r="AD13" s="446">
        <f t="shared" si="38"/>
        <v>209.09521037904301</v>
      </c>
      <c r="AE13" s="446">
        <f t="shared" si="38"/>
        <v>547.93716196825108</v>
      </c>
      <c r="AF13" s="446">
        <f t="shared" si="38"/>
        <v>0</v>
      </c>
      <c r="AG13" s="446">
        <f t="shared" si="38"/>
        <v>0</v>
      </c>
      <c r="AH13" s="446">
        <f t="shared" si="38"/>
        <v>0</v>
      </c>
      <c r="AI13" s="446">
        <f t="shared" si="38"/>
        <v>0</v>
      </c>
      <c r="AJ13" s="446">
        <f t="shared" si="38"/>
        <v>4.3740314366232269E-2</v>
      </c>
      <c r="AK13" s="446">
        <f t="shared" si="38"/>
        <v>0</v>
      </c>
      <c r="AL13" s="446">
        <f t="shared" si="38"/>
        <v>0</v>
      </c>
      <c r="AM13" s="446">
        <f t="shared" si="38"/>
        <v>0</v>
      </c>
      <c r="AN13" s="446">
        <f t="shared" si="38"/>
        <v>0</v>
      </c>
      <c r="AO13" s="446">
        <f t="shared" si="38"/>
        <v>742.53913101206535</v>
      </c>
      <c r="AP13" s="446">
        <f t="shared" si="38"/>
        <v>0</v>
      </c>
      <c r="AQ13" s="446">
        <f t="shared" si="38"/>
        <v>0</v>
      </c>
      <c r="AR13" s="446">
        <f t="shared" si="38"/>
        <v>0</v>
      </c>
      <c r="AS13" s="446">
        <f t="shared" si="38"/>
        <v>0</v>
      </c>
      <c r="AT13" s="446">
        <f t="shared" si="38"/>
        <v>0</v>
      </c>
      <c r="AU13" s="446">
        <f t="shared" si="38"/>
        <v>0</v>
      </c>
      <c r="AV13" s="85"/>
    </row>
    <row r="14" spans="1:48" x14ac:dyDescent="0.3">
      <c r="A14" s="183" t="s">
        <v>482</v>
      </c>
      <c r="B14" s="188"/>
      <c r="C14" s="189"/>
      <c r="D14" s="189"/>
      <c r="E14" s="75"/>
      <c r="F14" s="75"/>
      <c r="G14" s="75"/>
      <c r="H14" s="75"/>
      <c r="I14" s="75"/>
      <c r="J14" s="80"/>
      <c r="K14" s="446">
        <f>$K12-K12</f>
        <v>0</v>
      </c>
      <c r="L14" s="446">
        <f>$K12-L12</f>
        <v>0</v>
      </c>
      <c r="M14" s="446">
        <f t="shared" ref="M14:AU14" si="39">$K12-M12</f>
        <v>0</v>
      </c>
      <c r="N14" s="446">
        <f t="shared" si="39"/>
        <v>1.1327537740753542</v>
      </c>
      <c r="O14" s="446">
        <f t="shared" si="39"/>
        <v>1.1327537740753542</v>
      </c>
      <c r="P14" s="446">
        <f t="shared" si="39"/>
        <v>1.1327537740753542</v>
      </c>
      <c r="Q14" s="446">
        <f t="shared" si="39"/>
        <v>810.08860141330933</v>
      </c>
      <c r="R14" s="446">
        <f t="shared" si="39"/>
        <v>1136.0730722622566</v>
      </c>
      <c r="S14" s="446">
        <f t="shared" si="39"/>
        <v>1800.3105954850625</v>
      </c>
      <c r="T14" s="446">
        <f t="shared" si="39"/>
        <v>2541.0210050850628</v>
      </c>
      <c r="U14" s="446">
        <f t="shared" si="39"/>
        <v>2937.0651730790951</v>
      </c>
      <c r="V14" s="446">
        <f t="shared" si="39"/>
        <v>3564.7754424494492</v>
      </c>
      <c r="W14" s="446">
        <f t="shared" si="39"/>
        <v>3574.062866122219</v>
      </c>
      <c r="X14" s="446">
        <f t="shared" si="39"/>
        <v>3574.062866122219</v>
      </c>
      <c r="Y14" s="446">
        <f t="shared" si="39"/>
        <v>3574.062866122219</v>
      </c>
      <c r="Z14" s="446">
        <f t="shared" si="39"/>
        <v>3993.4976066474646</v>
      </c>
      <c r="AA14" s="446">
        <f t="shared" si="39"/>
        <v>5428.0192893685926</v>
      </c>
      <c r="AB14" s="446">
        <f t="shared" si="39"/>
        <v>5428.0192893685926</v>
      </c>
      <c r="AC14" s="446">
        <f t="shared" si="39"/>
        <v>5471.2649668723852</v>
      </c>
      <c r="AD14" s="446">
        <f t="shared" si="39"/>
        <v>5680.3601772514285</v>
      </c>
      <c r="AE14" s="446">
        <f t="shared" si="39"/>
        <v>6228.2973392196791</v>
      </c>
      <c r="AF14" s="446">
        <f t="shared" si="39"/>
        <v>6228.2973392196791</v>
      </c>
      <c r="AG14" s="446">
        <f t="shared" si="39"/>
        <v>6228.2973392196791</v>
      </c>
      <c r="AH14" s="446">
        <f t="shared" si="39"/>
        <v>6228.2973392196791</v>
      </c>
      <c r="AI14" s="446">
        <f t="shared" si="39"/>
        <v>6228.2973392196791</v>
      </c>
      <c r="AJ14" s="446">
        <f t="shared" si="39"/>
        <v>6228.341079534046</v>
      </c>
      <c r="AK14" s="446">
        <f t="shared" si="39"/>
        <v>6228.341079534046</v>
      </c>
      <c r="AL14" s="446">
        <f t="shared" si="39"/>
        <v>6228.341079534046</v>
      </c>
      <c r="AM14" s="446">
        <f t="shared" si="39"/>
        <v>6228.341079534046</v>
      </c>
      <c r="AN14" s="446">
        <f t="shared" si="39"/>
        <v>6228.341079534046</v>
      </c>
      <c r="AO14" s="446">
        <f t="shared" si="39"/>
        <v>6970.8802105461109</v>
      </c>
      <c r="AP14" s="446">
        <f t="shared" si="39"/>
        <v>6970.8802105461109</v>
      </c>
      <c r="AQ14" s="446">
        <f t="shared" si="39"/>
        <v>6970.8802105461109</v>
      </c>
      <c r="AR14" s="446">
        <f t="shared" si="39"/>
        <v>6970.8802105461109</v>
      </c>
      <c r="AS14" s="446">
        <f t="shared" si="39"/>
        <v>6970.8802105461109</v>
      </c>
      <c r="AT14" s="446">
        <f t="shared" si="39"/>
        <v>6970.8802105461109</v>
      </c>
      <c r="AU14" s="446">
        <f t="shared" si="39"/>
        <v>6970.8802105461109</v>
      </c>
      <c r="AV14" s="81"/>
    </row>
    <row r="15" spans="1:48" x14ac:dyDescent="0.3">
      <c r="A15" s="196" t="s">
        <v>66</v>
      </c>
      <c r="B15" s="209">
        <f>SUMPRODUCT(B5:B11,C5:C11)/C12</f>
        <v>15.326649199463866</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508" t="s">
        <v>77</v>
      </c>
      <c r="B17" s="510" t="s">
        <v>66</v>
      </c>
      <c r="C17" s="510" t="s">
        <v>282</v>
      </c>
      <c r="D17" s="510" t="s">
        <v>57</v>
      </c>
      <c r="E17" s="66"/>
      <c r="F17" s="66"/>
      <c r="G17" s="66"/>
      <c r="H17" s="66"/>
      <c r="I17" s="66"/>
      <c r="J17" s="165"/>
      <c r="K17" s="101" t="str">
        <f>K3</f>
        <v>CPAS - Verified Net Savings (MWh)</v>
      </c>
      <c r="L17" s="146"/>
      <c r="M17" s="146"/>
      <c r="N17" s="146"/>
      <c r="O17" s="146"/>
      <c r="P17" s="146"/>
      <c r="Q17" s="146"/>
      <c r="R17" s="146"/>
      <c r="S17" s="146"/>
      <c r="T17" s="146"/>
      <c r="U17" s="146"/>
      <c r="V17" s="146"/>
      <c r="W17" s="146"/>
      <c r="X17" s="146"/>
      <c r="Y17" s="146"/>
      <c r="Z17" s="237"/>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513"/>
      <c r="B18" s="512"/>
      <c r="C18" s="512"/>
      <c r="D18" s="511"/>
      <c r="E18" s="66"/>
      <c r="F18" s="66"/>
      <c r="G18" s="66"/>
      <c r="H18" s="66"/>
      <c r="I18" s="66"/>
      <c r="J18" s="66"/>
      <c r="K18" s="10">
        <f>AA4</f>
        <v>2040</v>
      </c>
      <c r="L18" s="10">
        <f t="shared" ref="L18:Z28" si="40">AB4</f>
        <v>2041</v>
      </c>
      <c r="M18" s="10">
        <f t="shared" si="40"/>
        <v>2042</v>
      </c>
      <c r="N18" s="10">
        <f t="shared" si="40"/>
        <v>2043</v>
      </c>
      <c r="O18" s="10">
        <f t="shared" si="40"/>
        <v>2044</v>
      </c>
      <c r="P18" s="10">
        <f t="shared" si="40"/>
        <v>2045</v>
      </c>
      <c r="Q18" s="10">
        <f t="shared" si="40"/>
        <v>2046</v>
      </c>
      <c r="R18" s="10">
        <f t="shared" si="40"/>
        <v>2047</v>
      </c>
      <c r="S18" s="10">
        <f t="shared" si="40"/>
        <v>2048</v>
      </c>
      <c r="T18" s="10">
        <f t="shared" si="40"/>
        <v>2049</v>
      </c>
      <c r="U18" s="10">
        <f t="shared" si="40"/>
        <v>2050</v>
      </c>
      <c r="V18" s="10">
        <f t="shared" si="40"/>
        <v>2051</v>
      </c>
      <c r="W18" s="10">
        <f t="shared" si="40"/>
        <v>2052</v>
      </c>
      <c r="X18" s="10">
        <f t="shared" si="40"/>
        <v>2053</v>
      </c>
      <c r="Y18" s="10">
        <f t="shared" si="40"/>
        <v>2054</v>
      </c>
      <c r="Z18" s="10">
        <f t="shared" si="40"/>
        <v>2055</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202" t="str">
        <f t="shared" ref="A19:D19" si="41">A5</f>
        <v>Single Family</v>
      </c>
      <c r="B19" s="203">
        <f t="shared" si="41"/>
        <v>14.810258107388318</v>
      </c>
      <c r="C19" s="204">
        <f t="shared" si="41"/>
        <v>4857.2451608935389</v>
      </c>
      <c r="D19" s="205">
        <f t="shared" si="41"/>
        <v>1</v>
      </c>
      <c r="E19" s="206"/>
      <c r="F19" s="206"/>
      <c r="G19" s="206"/>
      <c r="H19" s="206"/>
      <c r="I19" s="206"/>
      <c r="J19" s="206"/>
      <c r="K19" s="180">
        <f t="shared" ref="K19:K28" si="42">AA5</f>
        <v>929.72209288939007</v>
      </c>
      <c r="L19" s="180">
        <f t="shared" si="40"/>
        <v>929.72209288939007</v>
      </c>
      <c r="M19" s="180">
        <f t="shared" si="40"/>
        <v>888.34616694791112</v>
      </c>
      <c r="N19" s="180">
        <f t="shared" si="40"/>
        <v>729.33632204798312</v>
      </c>
      <c r="O19" s="180">
        <f t="shared" si="40"/>
        <v>467.92514208636084</v>
      </c>
      <c r="P19" s="180">
        <f t="shared" si="40"/>
        <v>467.92514208636084</v>
      </c>
      <c r="Q19" s="180">
        <f t="shared" si="40"/>
        <v>467.92514208636084</v>
      </c>
      <c r="R19" s="180">
        <f t="shared" si="40"/>
        <v>467.92514208636084</v>
      </c>
      <c r="S19" s="180">
        <f t="shared" si="40"/>
        <v>467.92514208636084</v>
      </c>
      <c r="T19" s="180">
        <f t="shared" si="40"/>
        <v>467.88140177199466</v>
      </c>
      <c r="U19" s="180">
        <f t="shared" si="40"/>
        <v>467.88140177199466</v>
      </c>
      <c r="V19" s="180">
        <f t="shared" si="40"/>
        <v>467.88140177199466</v>
      </c>
      <c r="W19" s="180">
        <f t="shared" si="40"/>
        <v>467.88140177199466</v>
      </c>
      <c r="X19" s="180">
        <f t="shared" si="40"/>
        <v>467.88140177199466</v>
      </c>
      <c r="Y19" s="180">
        <f t="shared" si="40"/>
        <v>0</v>
      </c>
      <c r="Z19" s="180">
        <f t="shared" si="4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202" t="str">
        <f t="shared" ref="A20:D20" si="43">A6</f>
        <v>CAA</v>
      </c>
      <c r="B20" s="203">
        <f t="shared" si="43"/>
        <v>17.948473105706825</v>
      </c>
      <c r="C20" s="204">
        <f t="shared" si="43"/>
        <v>852.31982792507222</v>
      </c>
      <c r="D20" s="205">
        <f t="shared" si="43"/>
        <v>1</v>
      </c>
      <c r="E20" s="206"/>
      <c r="F20" s="206"/>
      <c r="G20" s="206"/>
      <c r="H20" s="206"/>
      <c r="I20" s="206"/>
      <c r="J20" s="206"/>
      <c r="K20" s="180">
        <f t="shared" si="42"/>
        <v>358.24117087621858</v>
      </c>
      <c r="L20" s="180">
        <f t="shared" si="40"/>
        <v>358.24117087621858</v>
      </c>
      <c r="M20" s="180">
        <f t="shared" si="40"/>
        <v>358.24117087621858</v>
      </c>
      <c r="N20" s="180">
        <f t="shared" si="40"/>
        <v>318.62667501604676</v>
      </c>
      <c r="O20" s="180">
        <f t="shared" si="40"/>
        <v>168.89750922186059</v>
      </c>
      <c r="P20" s="180">
        <f t="shared" si="40"/>
        <v>168.89750922186059</v>
      </c>
      <c r="Q20" s="180">
        <f t="shared" si="40"/>
        <v>168.89750922186059</v>
      </c>
      <c r="R20" s="180">
        <f t="shared" si="40"/>
        <v>168.89750922186059</v>
      </c>
      <c r="S20" s="180">
        <f t="shared" si="40"/>
        <v>168.89750922186059</v>
      </c>
      <c r="T20" s="180">
        <f t="shared" si="40"/>
        <v>168.89750922186059</v>
      </c>
      <c r="U20" s="180">
        <f t="shared" si="40"/>
        <v>168.89750922186059</v>
      </c>
      <c r="V20" s="180">
        <f t="shared" si="40"/>
        <v>168.89750922186059</v>
      </c>
      <c r="W20" s="180">
        <f t="shared" si="40"/>
        <v>168.89750922186059</v>
      </c>
      <c r="X20" s="180">
        <f t="shared" si="40"/>
        <v>168.89750922186059</v>
      </c>
      <c r="Y20" s="180">
        <f t="shared" si="40"/>
        <v>0</v>
      </c>
      <c r="Z20" s="180">
        <f t="shared" si="40"/>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202" t="str">
        <f t="shared" ref="A21:D21" si="44">A7</f>
        <v>Joint Utility</v>
      </c>
      <c r="B21" s="203">
        <f t="shared" si="44"/>
        <v>17.892147484149518</v>
      </c>
      <c r="C21" s="204">
        <f t="shared" si="44"/>
        <v>168.88963270012204</v>
      </c>
      <c r="D21" s="205">
        <f t="shared" si="44"/>
        <v>1</v>
      </c>
      <c r="E21" s="206"/>
      <c r="F21" s="206"/>
      <c r="G21" s="206"/>
      <c r="H21" s="206"/>
      <c r="I21" s="206"/>
      <c r="J21" s="206"/>
      <c r="K21" s="180">
        <f t="shared" si="42"/>
        <v>86.222209128646028</v>
      </c>
      <c r="L21" s="180">
        <f t="shared" si="40"/>
        <v>86.222209128646028</v>
      </c>
      <c r="M21" s="180">
        <f t="shared" si="40"/>
        <v>86.222209128646028</v>
      </c>
      <c r="N21" s="180">
        <f t="shared" si="40"/>
        <v>86.222209128646028</v>
      </c>
      <c r="O21" s="180">
        <f t="shared" si="40"/>
        <v>7.0053789382378993</v>
      </c>
      <c r="P21" s="180">
        <f t="shared" si="40"/>
        <v>7.0053789382378993</v>
      </c>
      <c r="Q21" s="180">
        <f t="shared" si="40"/>
        <v>7.0053789382378993</v>
      </c>
      <c r="R21" s="180">
        <f t="shared" si="40"/>
        <v>7.0053789382378993</v>
      </c>
      <c r="S21" s="180">
        <f t="shared" si="40"/>
        <v>7.0053789382378993</v>
      </c>
      <c r="T21" s="180">
        <f t="shared" si="40"/>
        <v>7.0053789382378993</v>
      </c>
      <c r="U21" s="180">
        <f t="shared" si="40"/>
        <v>7.0053789382378993</v>
      </c>
      <c r="V21" s="180">
        <f t="shared" si="40"/>
        <v>7.0053789382378993</v>
      </c>
      <c r="W21" s="180">
        <f t="shared" si="40"/>
        <v>7.0053789382378993</v>
      </c>
      <c r="X21" s="180">
        <f t="shared" si="40"/>
        <v>7.0053789382378993</v>
      </c>
      <c r="Y21" s="180">
        <f t="shared" si="40"/>
        <v>0</v>
      </c>
      <c r="Z21" s="180">
        <f t="shared" si="40"/>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idden="1" x14ac:dyDescent="0.3">
      <c r="A22" s="202" t="str">
        <f t="shared" ref="A22:D22" si="45">A8</f>
        <v>Healthier Homes</v>
      </c>
      <c r="B22" s="203">
        <f t="shared" si="45"/>
        <v>15.656468183628117</v>
      </c>
      <c r="C22" s="204">
        <f t="shared" si="45"/>
        <v>41.057577817963548</v>
      </c>
      <c r="D22" s="205">
        <f t="shared" si="45"/>
        <v>1</v>
      </c>
      <c r="E22" s="206"/>
      <c r="F22" s="206"/>
      <c r="G22" s="206"/>
      <c r="H22" s="206"/>
      <c r="I22" s="206"/>
      <c r="J22" s="206"/>
      <c r="K22" s="180">
        <f t="shared" si="42"/>
        <v>11.150556485211904</v>
      </c>
      <c r="L22" s="180">
        <f t="shared" si="40"/>
        <v>11.150556485211904</v>
      </c>
      <c r="M22" s="180">
        <f t="shared" si="40"/>
        <v>9.2808049228984473</v>
      </c>
      <c r="N22" s="180">
        <f t="shared" si="40"/>
        <v>6.9981934274908326</v>
      </c>
      <c r="O22" s="180">
        <f t="shared" si="40"/>
        <v>3.4613799702449795</v>
      </c>
      <c r="P22" s="180">
        <f t="shared" si="40"/>
        <v>3.4613799702449795</v>
      </c>
      <c r="Q22" s="180">
        <f t="shared" si="40"/>
        <v>3.4613799702449795</v>
      </c>
      <c r="R22" s="180">
        <f t="shared" si="40"/>
        <v>3.4613799702449795</v>
      </c>
      <c r="S22" s="180">
        <f t="shared" si="40"/>
        <v>3.4613799702449795</v>
      </c>
      <c r="T22" s="180">
        <f t="shared" si="40"/>
        <v>3.4613799702449795</v>
      </c>
      <c r="U22" s="180">
        <f t="shared" si="40"/>
        <v>3.4613799702449795</v>
      </c>
      <c r="V22" s="180">
        <f t="shared" si="40"/>
        <v>3.4613799702449795</v>
      </c>
      <c r="W22" s="180">
        <f t="shared" si="40"/>
        <v>3.4613799702449795</v>
      </c>
      <c r="X22" s="180">
        <f t="shared" si="40"/>
        <v>3.4613799702449795</v>
      </c>
      <c r="Y22" s="180">
        <f t="shared" si="40"/>
        <v>0</v>
      </c>
      <c r="Z22" s="180">
        <f t="shared" si="40"/>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idden="1" x14ac:dyDescent="0.3">
      <c r="A23" s="202" t="str">
        <f t="shared" ref="A23:D23" si="46">A9</f>
        <v>Smart Savers</v>
      </c>
      <c r="B23" s="203">
        <f t="shared" si="46"/>
        <v>10.999999999999853</v>
      </c>
      <c r="C23" s="204">
        <f t="shared" si="46"/>
        <v>389.98817960532324</v>
      </c>
      <c r="D23" s="205">
        <f t="shared" si="46"/>
        <v>0.99835658810242378</v>
      </c>
      <c r="E23" s="206"/>
      <c r="F23" s="206"/>
      <c r="G23" s="206"/>
      <c r="H23" s="206"/>
      <c r="I23" s="206"/>
      <c r="J23" s="206"/>
      <c r="K23" s="180">
        <f t="shared" si="42"/>
        <v>0</v>
      </c>
      <c r="L23" s="180">
        <f t="shared" si="40"/>
        <v>0</v>
      </c>
      <c r="M23" s="180">
        <f t="shared" si="40"/>
        <v>0</v>
      </c>
      <c r="N23" s="180">
        <f t="shared" si="40"/>
        <v>0</v>
      </c>
      <c r="O23" s="180">
        <f t="shared" si="40"/>
        <v>0</v>
      </c>
      <c r="P23" s="180">
        <f t="shared" si="40"/>
        <v>0</v>
      </c>
      <c r="Q23" s="180">
        <f t="shared" si="40"/>
        <v>0</v>
      </c>
      <c r="R23" s="180">
        <f t="shared" si="40"/>
        <v>0</v>
      </c>
      <c r="S23" s="180">
        <f t="shared" si="40"/>
        <v>0</v>
      </c>
      <c r="T23" s="180">
        <f t="shared" si="40"/>
        <v>0</v>
      </c>
      <c r="U23" s="180">
        <f t="shared" si="40"/>
        <v>0</v>
      </c>
      <c r="V23" s="180">
        <f t="shared" si="40"/>
        <v>0</v>
      </c>
      <c r="W23" s="180">
        <f t="shared" si="40"/>
        <v>0</v>
      </c>
      <c r="X23" s="180">
        <f t="shared" si="40"/>
        <v>0</v>
      </c>
      <c r="Y23" s="180">
        <f t="shared" si="40"/>
        <v>0</v>
      </c>
      <c r="Z23" s="180">
        <f t="shared" si="40"/>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idden="1" x14ac:dyDescent="0.3">
      <c r="A24" s="202" t="str">
        <f t="shared" ref="A24:D24" si="47">A10</f>
        <v>MHAS</v>
      </c>
      <c r="B24" s="203">
        <f t="shared" si="47"/>
        <v>17.32910520375945</v>
      </c>
      <c r="C24" s="204">
        <f t="shared" si="47"/>
        <v>297.39401813325344</v>
      </c>
      <c r="D24" s="205">
        <f t="shared" si="47"/>
        <v>0.999918641573323</v>
      </c>
      <c r="E24" s="206"/>
      <c r="F24" s="206"/>
      <c r="G24" s="206"/>
      <c r="H24" s="206"/>
      <c r="I24" s="206"/>
      <c r="J24" s="206"/>
      <c r="K24" s="180">
        <f t="shared" si="42"/>
        <v>89.377904715620716</v>
      </c>
      <c r="L24" s="180">
        <f t="shared" si="40"/>
        <v>89.377904715620716</v>
      </c>
      <c r="M24" s="180">
        <f t="shared" si="40"/>
        <v>89.377904715620716</v>
      </c>
      <c r="N24" s="180">
        <f t="shared" si="40"/>
        <v>81.189646592085026</v>
      </c>
      <c r="O24" s="180">
        <f t="shared" si="40"/>
        <v>46.396659307140325</v>
      </c>
      <c r="P24" s="180">
        <f t="shared" si="40"/>
        <v>46.396659307140325</v>
      </c>
      <c r="Q24" s="180">
        <f t="shared" si="40"/>
        <v>46.396659307140325</v>
      </c>
      <c r="R24" s="180">
        <f t="shared" si="40"/>
        <v>46.396659307140325</v>
      </c>
      <c r="S24" s="180">
        <f t="shared" si="40"/>
        <v>46.396659307140325</v>
      </c>
      <c r="T24" s="180">
        <f t="shared" si="40"/>
        <v>46.396659307140325</v>
      </c>
      <c r="U24" s="180">
        <f t="shared" si="40"/>
        <v>46.396659307140325</v>
      </c>
      <c r="V24" s="180">
        <f t="shared" si="40"/>
        <v>46.396659307140325</v>
      </c>
      <c r="W24" s="180">
        <f t="shared" si="40"/>
        <v>46.396659307140325</v>
      </c>
      <c r="X24" s="180">
        <f t="shared" si="40"/>
        <v>46.396659307140325</v>
      </c>
      <c r="Y24" s="180">
        <f t="shared" si="40"/>
        <v>0</v>
      </c>
      <c r="Z24" s="180">
        <f t="shared" si="40"/>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idden="1" x14ac:dyDescent="0.3">
      <c r="A25" s="202" t="str">
        <f t="shared" ref="A25:D25" si="48">A11</f>
        <v>Electrification</v>
      </c>
      <c r="B25" s="203">
        <f t="shared" si="48"/>
        <v>17.84577518504852</v>
      </c>
      <c r="C25" s="204">
        <f t="shared" si="48"/>
        <v>364.6509201945338</v>
      </c>
      <c r="D25" s="205">
        <f t="shared" si="48"/>
        <v>1</v>
      </c>
      <c r="E25" s="206"/>
      <c r="F25" s="206"/>
      <c r="G25" s="206"/>
      <c r="H25" s="206"/>
      <c r="I25" s="206"/>
      <c r="J25" s="206"/>
      <c r="K25" s="180">
        <f t="shared" si="42"/>
        <v>68.146987082430911</v>
      </c>
      <c r="L25" s="180">
        <f t="shared" si="40"/>
        <v>68.146987082430911</v>
      </c>
      <c r="M25" s="180">
        <f t="shared" si="40"/>
        <v>68.146987082430911</v>
      </c>
      <c r="N25" s="180">
        <f t="shared" si="40"/>
        <v>68.146987082430911</v>
      </c>
      <c r="O25" s="180">
        <f t="shared" si="40"/>
        <v>48.896801802587049</v>
      </c>
      <c r="P25" s="180">
        <f t="shared" si="40"/>
        <v>48.896801802587049</v>
      </c>
      <c r="Q25" s="180">
        <f t="shared" si="40"/>
        <v>48.896801802587049</v>
      </c>
      <c r="R25" s="180">
        <f t="shared" si="40"/>
        <v>48.896801802587049</v>
      </c>
      <c r="S25" s="180">
        <f t="shared" si="40"/>
        <v>48.896801802587049</v>
      </c>
      <c r="T25" s="180">
        <f t="shared" si="40"/>
        <v>48.896801802587049</v>
      </c>
      <c r="U25" s="180">
        <f t="shared" si="40"/>
        <v>48.896801802587049</v>
      </c>
      <c r="V25" s="180">
        <f t="shared" si="40"/>
        <v>48.896801802587049</v>
      </c>
      <c r="W25" s="180">
        <f t="shared" si="40"/>
        <v>48.896801802587049</v>
      </c>
      <c r="X25" s="180">
        <f t="shared" si="40"/>
        <v>48.896801802587049</v>
      </c>
      <c r="Y25" s="180">
        <f t="shared" si="40"/>
        <v>0</v>
      </c>
      <c r="Z25" s="180">
        <f t="shared" si="40"/>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hidden="1" x14ac:dyDescent="0.3">
      <c r="A26" s="183" t="str">
        <f>A12</f>
        <v>2024 CPAS</v>
      </c>
      <c r="B26" s="199"/>
      <c r="C26" s="185">
        <f t="shared" ref="C26:D26" si="49">C12</f>
        <v>6971.5453172698071</v>
      </c>
      <c r="D26" s="208">
        <f t="shared" si="49"/>
        <v>0.99990459694466183</v>
      </c>
      <c r="E26" s="86"/>
      <c r="F26" s="75"/>
      <c r="G26" s="75"/>
      <c r="H26" s="75"/>
      <c r="I26" s="75"/>
      <c r="J26" s="75"/>
      <c r="K26" s="185">
        <f t="shared" si="42"/>
        <v>1542.8609211775181</v>
      </c>
      <c r="L26" s="185">
        <f t="shared" si="40"/>
        <v>1542.8609211775181</v>
      </c>
      <c r="M26" s="185">
        <f t="shared" si="40"/>
        <v>1499.6152436737257</v>
      </c>
      <c r="N26" s="185">
        <f t="shared" si="40"/>
        <v>1290.5200332946827</v>
      </c>
      <c r="O26" s="185">
        <f t="shared" si="40"/>
        <v>742.58287132643159</v>
      </c>
      <c r="P26" s="185">
        <f t="shared" si="40"/>
        <v>742.58287132643159</v>
      </c>
      <c r="Q26" s="185">
        <f t="shared" si="40"/>
        <v>742.58287132643159</v>
      </c>
      <c r="R26" s="185">
        <f t="shared" si="40"/>
        <v>742.58287132643159</v>
      </c>
      <c r="S26" s="185">
        <f t="shared" si="40"/>
        <v>742.58287132643159</v>
      </c>
      <c r="T26" s="185">
        <f t="shared" si="40"/>
        <v>742.53913101206535</v>
      </c>
      <c r="U26" s="185">
        <f t="shared" si="40"/>
        <v>742.53913101206535</v>
      </c>
      <c r="V26" s="185">
        <f t="shared" si="40"/>
        <v>742.53913101206535</v>
      </c>
      <c r="W26" s="185">
        <f t="shared" si="40"/>
        <v>742.53913101206535</v>
      </c>
      <c r="X26" s="185">
        <f t="shared" si="40"/>
        <v>742.53913101206535</v>
      </c>
      <c r="Y26" s="185">
        <f t="shared" si="40"/>
        <v>0</v>
      </c>
      <c r="Z26" s="185">
        <f t="shared" si="40"/>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hidden="1" x14ac:dyDescent="0.3">
      <c r="A27" s="183" t="str">
        <f t="shared" ref="A27" si="50">A13</f>
        <v>Expiring 2024 CPAS</v>
      </c>
      <c r="B27" s="188"/>
      <c r="C27" s="189"/>
      <c r="D27" s="200"/>
      <c r="E27" s="78"/>
      <c r="F27" s="78"/>
      <c r="G27" s="78"/>
      <c r="H27" s="78"/>
      <c r="I27" s="78"/>
      <c r="J27" s="79"/>
      <c r="K27" s="177">
        <f t="shared" si="42"/>
        <v>1434.5216827211282</v>
      </c>
      <c r="L27" s="177">
        <f t="shared" si="40"/>
        <v>0</v>
      </c>
      <c r="M27" s="177">
        <f t="shared" si="40"/>
        <v>43.245677503792422</v>
      </c>
      <c r="N27" s="177">
        <f t="shared" si="40"/>
        <v>209.09521037904301</v>
      </c>
      <c r="O27" s="177">
        <f t="shared" si="40"/>
        <v>547.93716196825108</v>
      </c>
      <c r="P27" s="177">
        <f t="shared" si="40"/>
        <v>0</v>
      </c>
      <c r="Q27" s="177">
        <f t="shared" si="40"/>
        <v>0</v>
      </c>
      <c r="R27" s="177">
        <f t="shared" si="40"/>
        <v>0</v>
      </c>
      <c r="S27" s="177">
        <f t="shared" si="40"/>
        <v>0</v>
      </c>
      <c r="T27" s="177">
        <f t="shared" si="40"/>
        <v>4.3740314366232269E-2</v>
      </c>
      <c r="U27" s="177">
        <f t="shared" si="40"/>
        <v>0</v>
      </c>
      <c r="V27" s="177">
        <f t="shared" si="40"/>
        <v>0</v>
      </c>
      <c r="W27" s="177">
        <f t="shared" si="40"/>
        <v>0</v>
      </c>
      <c r="X27" s="177">
        <f t="shared" si="40"/>
        <v>0</v>
      </c>
      <c r="Y27" s="177">
        <f t="shared" si="40"/>
        <v>742.53913101206535</v>
      </c>
      <c r="Z27" s="177">
        <f t="shared" si="40"/>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hidden="1" x14ac:dyDescent="0.3">
      <c r="A28" s="183" t="str">
        <f t="shared" ref="A28" si="51">A14</f>
        <v>Expired 2024 CPAS</v>
      </c>
      <c r="B28" s="188"/>
      <c r="C28" s="189"/>
      <c r="D28" s="189"/>
      <c r="E28" s="75"/>
      <c r="F28" s="75"/>
      <c r="G28" s="75"/>
      <c r="H28" s="75"/>
      <c r="I28" s="75"/>
      <c r="J28" s="80"/>
      <c r="K28" s="177">
        <f t="shared" si="42"/>
        <v>5428.0192893685926</v>
      </c>
      <c r="L28" s="177">
        <f t="shared" si="40"/>
        <v>5428.0192893685926</v>
      </c>
      <c r="M28" s="177">
        <f t="shared" si="40"/>
        <v>5471.2649668723852</v>
      </c>
      <c r="N28" s="177">
        <f t="shared" si="40"/>
        <v>5680.3601772514285</v>
      </c>
      <c r="O28" s="177">
        <f t="shared" si="40"/>
        <v>6228.2973392196791</v>
      </c>
      <c r="P28" s="177">
        <f t="shared" si="40"/>
        <v>6228.2973392196791</v>
      </c>
      <c r="Q28" s="177">
        <f t="shared" si="40"/>
        <v>6228.2973392196791</v>
      </c>
      <c r="R28" s="177">
        <f t="shared" si="40"/>
        <v>6228.2973392196791</v>
      </c>
      <c r="S28" s="177">
        <f t="shared" si="40"/>
        <v>6228.2973392196791</v>
      </c>
      <c r="T28" s="177">
        <f t="shared" si="40"/>
        <v>6228.341079534046</v>
      </c>
      <c r="U28" s="177">
        <f t="shared" si="40"/>
        <v>6228.341079534046</v>
      </c>
      <c r="V28" s="177">
        <f t="shared" si="40"/>
        <v>6228.341079534046</v>
      </c>
      <c r="W28" s="177">
        <f t="shared" si="40"/>
        <v>6228.341079534046</v>
      </c>
      <c r="X28" s="177">
        <f t="shared" si="40"/>
        <v>6228.341079534046</v>
      </c>
      <c r="Y28" s="177">
        <f t="shared" si="40"/>
        <v>6970.8802105461109</v>
      </c>
      <c r="Z28" s="177">
        <f t="shared" si="40"/>
        <v>6970.8802105461109</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hidden="1" x14ac:dyDescent="0.3">
      <c r="A29" s="196" t="s">
        <v>66</v>
      </c>
      <c r="B29" s="209">
        <f>B15</f>
        <v>15.326649199463866</v>
      </c>
      <c r="C29" s="56"/>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row>
    <row r="31" spans="1:48" x14ac:dyDescent="0.3">
      <c r="A31" s="518" t="s">
        <v>2</v>
      </c>
      <c r="B31" s="519"/>
      <c r="C31" s="519"/>
      <c r="D31" s="519"/>
      <c r="V31" s="30"/>
    </row>
    <row r="32" spans="1:48" ht="32.25" customHeight="1" x14ac:dyDescent="0.3">
      <c r="A32" s="520" t="s">
        <v>603</v>
      </c>
      <c r="B32" s="521"/>
      <c r="C32" s="521"/>
      <c r="D32" s="522"/>
    </row>
  </sheetData>
  <mergeCells count="11">
    <mergeCell ref="A31:D31"/>
    <mergeCell ref="A32:D32"/>
    <mergeCell ref="A17:A18"/>
    <mergeCell ref="B17:B18"/>
    <mergeCell ref="C17:C18"/>
    <mergeCell ref="D17:D18"/>
    <mergeCell ref="AV3:AV4"/>
    <mergeCell ref="A3:A4"/>
    <mergeCell ref="B3:B4"/>
    <mergeCell ref="C3:C4"/>
    <mergeCell ref="D3:D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0CE-0922-4340-96C6-8DB95BF78F8E}">
  <sheetPr>
    <tabColor theme="5"/>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253A-A950-4848-B037-D25CEA1ACC10}">
  <dimension ref="A1:AV23"/>
  <sheetViews>
    <sheetView workbookViewId="0">
      <selection activeCell="K3" sqref="K3:AU4"/>
    </sheetView>
    <sheetView workbookViewId="1"/>
  </sheetViews>
  <sheetFormatPr defaultRowHeight="15.75" x14ac:dyDescent="0.3"/>
  <cols>
    <col min="1" max="1" width="32.77734375" style="88" customWidth="1"/>
    <col min="2" max="2" width="8.77734375" customWidth="1"/>
    <col min="3" max="3" width="14.77734375" customWidth="1"/>
    <col min="4" max="4" width="5.77734375" customWidth="1"/>
    <col min="5" max="10" width="9.88671875" hidden="1" customWidth="1"/>
    <col min="11" max="47" width="7.77734375" customWidth="1"/>
    <col min="48" max="48" width="9.88671875" customWidth="1"/>
  </cols>
  <sheetData>
    <row r="1" spans="1:48" ht="15.75" customHeight="1" x14ac:dyDescent="0.3">
      <c r="A1" s="316" t="s">
        <v>534</v>
      </c>
    </row>
    <row r="2" spans="1:48" x14ac:dyDescent="0.3">
      <c r="A2" s="87"/>
    </row>
    <row r="3" spans="1:48" ht="15.75" customHeight="1" x14ac:dyDescent="0.3">
      <c r="A3" s="508" t="s">
        <v>77</v>
      </c>
      <c r="B3" s="510" t="s">
        <v>66</v>
      </c>
      <c r="C3" s="510" t="s">
        <v>282</v>
      </c>
      <c r="D3" s="510" t="s">
        <v>57</v>
      </c>
      <c r="E3" s="112"/>
      <c r="F3" s="108"/>
      <c r="G3" s="108"/>
      <c r="H3" s="108"/>
      <c r="I3" s="108"/>
      <c r="J3" s="108"/>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111</v>
      </c>
      <c r="B5" s="203">
        <f>'MF - Income Qualified'!B27</f>
        <v>12.903686633157115</v>
      </c>
      <c r="C5" s="204">
        <f>'MF - Income Qualified'!C24</f>
        <v>11136.230161254591</v>
      </c>
      <c r="D5" s="205">
        <f>'MF - Income Qualified'!D24</f>
        <v>1</v>
      </c>
      <c r="E5" s="206"/>
      <c r="F5" s="206"/>
      <c r="G5" s="206"/>
      <c r="H5" s="206"/>
      <c r="I5" s="206"/>
      <c r="J5" s="206"/>
      <c r="K5" s="180">
        <f>'MF - Income Qualified'!K24</f>
        <v>11136.230161254591</v>
      </c>
      <c r="L5" s="180">
        <f>'MF - Income Qualified'!L24</f>
        <v>11136.230161254591</v>
      </c>
      <c r="M5" s="180">
        <f>'MF - Income Qualified'!M24</f>
        <v>11136.230161254591</v>
      </c>
      <c r="N5" s="180">
        <f>'MF - Income Qualified'!N24</f>
        <v>11136.230161254591</v>
      </c>
      <c r="O5" s="180">
        <f>'MF - Income Qualified'!O24</f>
        <v>11136.230161254591</v>
      </c>
      <c r="P5" s="180">
        <f>'MF - Income Qualified'!P24</f>
        <v>11136.230161254591</v>
      </c>
      <c r="Q5" s="180">
        <f>'MF - Income Qualified'!Q24</f>
        <v>10892.343283996219</v>
      </c>
      <c r="R5" s="180">
        <f>'MF - Income Qualified'!R24</f>
        <v>10694.130083996219</v>
      </c>
      <c r="S5" s="180">
        <f>'MF - Income Qualified'!S24</f>
        <v>9677.8037702340862</v>
      </c>
      <c r="T5" s="180">
        <f>'MF - Income Qualified'!T24</f>
        <v>8482.7533070340833</v>
      </c>
      <c r="U5" s="180">
        <f>'MF - Income Qualified'!U24</f>
        <v>6702.982770818855</v>
      </c>
      <c r="V5" s="180">
        <f>'MF - Income Qualified'!V24</f>
        <v>5440.2405857140602</v>
      </c>
      <c r="W5" s="180">
        <f>'MF - Income Qualified'!W24</f>
        <v>5440.2405857140602</v>
      </c>
      <c r="X5" s="180">
        <f>'MF - Income Qualified'!X24</f>
        <v>5440.2405857140602</v>
      </c>
      <c r="Y5" s="180">
        <f>'MF - Income Qualified'!Y24</f>
        <v>5440.2405857140602</v>
      </c>
      <c r="Z5" s="180">
        <f>'MF - Income Qualified'!Z24</f>
        <v>5144.1099857140616</v>
      </c>
      <c r="AA5" s="180">
        <f>'MF - Income Qualified'!AA24</f>
        <v>228.75369540182768</v>
      </c>
      <c r="AB5" s="180">
        <f>'MF - Income Qualified'!AB24</f>
        <v>228.75369540182768</v>
      </c>
      <c r="AC5" s="180">
        <f>'MF - Income Qualified'!AC24</f>
        <v>228.75369540182768</v>
      </c>
      <c r="AD5" s="180">
        <f>'MF - Income Qualified'!AD24</f>
        <v>228.75369540182768</v>
      </c>
      <c r="AE5" s="180">
        <f>'MF - Income Qualified'!AE24</f>
        <v>15.590504573419238</v>
      </c>
      <c r="AF5" s="180">
        <f>'MF - Income Qualified'!AF24</f>
        <v>15.590504573419238</v>
      </c>
      <c r="AG5" s="180">
        <f>'MF - Income Qualified'!AG24</f>
        <v>15.590504573419238</v>
      </c>
      <c r="AH5" s="180">
        <f>'MF - Income Qualified'!AH24</f>
        <v>15.590504573419238</v>
      </c>
      <c r="AI5" s="180">
        <f>'MF - Income Qualified'!AI24</f>
        <v>15.590504573419238</v>
      </c>
      <c r="AJ5" s="180">
        <f>'MF - Income Qualified'!AJ24</f>
        <v>15.590504573419238</v>
      </c>
      <c r="AK5" s="180">
        <f>'MF - Income Qualified'!AK24</f>
        <v>15.590504573419238</v>
      </c>
      <c r="AL5" s="180">
        <f>'MF - Income Qualified'!AL24</f>
        <v>15.590504573419238</v>
      </c>
      <c r="AM5" s="180">
        <f>'MF - Income Qualified'!AM24</f>
        <v>15.590504573419238</v>
      </c>
      <c r="AN5" s="180">
        <f>'MF - Income Qualified'!AN24</f>
        <v>15.590504573419238</v>
      </c>
      <c r="AO5" s="180">
        <f>'MF - Income Qualified'!AO24</f>
        <v>0</v>
      </c>
      <c r="AP5" s="180">
        <f>'MF - Income Qualified'!AP24</f>
        <v>0</v>
      </c>
      <c r="AQ5" s="180">
        <f>'MF - Income Qualified'!AQ24</f>
        <v>0</v>
      </c>
      <c r="AR5" s="180">
        <f>'MF - Income Qualified'!AR24</f>
        <v>0</v>
      </c>
      <c r="AS5" s="180">
        <f>'MF - Income Qualified'!AS24</f>
        <v>0</v>
      </c>
      <c r="AT5" s="180">
        <f>'MF - Income Qualified'!AT24</f>
        <v>0</v>
      </c>
      <c r="AU5" s="180">
        <f>'MF - Income Qualified'!AU24</f>
        <v>0</v>
      </c>
      <c r="AV5" s="211">
        <f>SUM(E5:AU5)</f>
        <v>141243.38633951885</v>
      </c>
    </row>
    <row r="6" spans="1:48" x14ac:dyDescent="0.3">
      <c r="A6" s="202" t="s">
        <v>161</v>
      </c>
      <c r="B6" s="203">
        <f>'MF - Market Rate'!B18</f>
        <v>12.104059384116921</v>
      </c>
      <c r="C6" s="204">
        <f>'MF - Market Rate'!C15</f>
        <v>2158.7298034600972</v>
      </c>
      <c r="D6" s="205">
        <f>'MF - Market Rate'!D15</f>
        <v>0.95034907070988039</v>
      </c>
      <c r="E6" s="206"/>
      <c r="F6" s="206"/>
      <c r="G6" s="206"/>
      <c r="H6" s="206"/>
      <c r="I6" s="206"/>
      <c r="J6" s="206"/>
      <c r="K6" s="180">
        <f>'MF - Market Rate'!K15</f>
        <v>2051.5468626320262</v>
      </c>
      <c r="L6" s="180">
        <f>'MF - Market Rate'!L15</f>
        <v>2051.5468626320262</v>
      </c>
      <c r="M6" s="180">
        <f>'MF - Market Rate'!M15</f>
        <v>2051.5468626320262</v>
      </c>
      <c r="N6" s="180">
        <f>'MF - Market Rate'!N15</f>
        <v>2051.5468626320262</v>
      </c>
      <c r="O6" s="180">
        <f>'MF - Market Rate'!O15</f>
        <v>2051.5468626320262</v>
      </c>
      <c r="P6" s="180">
        <f>'MF - Market Rate'!P15</f>
        <v>2051.5468626320262</v>
      </c>
      <c r="Q6" s="180">
        <f>'MF - Market Rate'!Q15</f>
        <v>2025.1586190672413</v>
      </c>
      <c r="R6" s="180">
        <f>'MF - Market Rate'!R15</f>
        <v>1937.5468190672411</v>
      </c>
      <c r="S6" s="180">
        <f>'MF - Market Rate'!S15</f>
        <v>1937.5468190672411</v>
      </c>
      <c r="T6" s="180">
        <f>'MF - Market Rate'!T15</f>
        <v>1937.5468190672411</v>
      </c>
      <c r="U6" s="180">
        <f>'MF - Market Rate'!U15</f>
        <v>1459.0757293168313</v>
      </c>
      <c r="V6" s="180">
        <f>'MF - Market Rate'!V15</f>
        <v>510.87192696828555</v>
      </c>
      <c r="W6" s="180">
        <f>'MF - Market Rate'!W15</f>
        <v>510.87192696828555</v>
      </c>
      <c r="X6" s="180">
        <f>'MF - Market Rate'!X15</f>
        <v>510.87192696828555</v>
      </c>
      <c r="Y6" s="180">
        <f>'MF - Market Rate'!Y15</f>
        <v>510.87192696828555</v>
      </c>
      <c r="Z6" s="180">
        <f>'MF - Market Rate'!Z15</f>
        <v>437.04818136828555</v>
      </c>
      <c r="AA6" s="180">
        <f>'MF - Market Rate'!AA15</f>
        <v>22.214763339248957</v>
      </c>
      <c r="AB6" s="180">
        <f>'MF - Market Rate'!AB15</f>
        <v>22.214763339248957</v>
      </c>
      <c r="AC6" s="180">
        <f>'MF - Market Rate'!AC15</f>
        <v>22.214763339248957</v>
      </c>
      <c r="AD6" s="180">
        <f>'MF - Market Rate'!AD15</f>
        <v>22.214763339248957</v>
      </c>
      <c r="AE6" s="180">
        <f>'MF - Market Rate'!AE15</f>
        <v>0</v>
      </c>
      <c r="AF6" s="180">
        <f>'MF - Market Rate'!AF15</f>
        <v>0</v>
      </c>
      <c r="AG6" s="180">
        <f>'MF - Market Rate'!AG15</f>
        <v>0</v>
      </c>
      <c r="AH6" s="180">
        <f>'MF - Market Rate'!AH15</f>
        <v>0</v>
      </c>
      <c r="AI6" s="180">
        <f>'MF - Market Rate'!AI15</f>
        <v>0</v>
      </c>
      <c r="AJ6" s="180">
        <f>'MF - Market Rate'!AJ15</f>
        <v>0</v>
      </c>
      <c r="AK6" s="180">
        <f>'MF - Market Rate'!AK15</f>
        <v>0</v>
      </c>
      <c r="AL6" s="180">
        <f>'MF - Market Rate'!AL15</f>
        <v>0</v>
      </c>
      <c r="AM6" s="180">
        <f>'MF - Market Rate'!AM15</f>
        <v>0</v>
      </c>
      <c r="AN6" s="180">
        <f>'MF - Market Rate'!AN15</f>
        <v>0</v>
      </c>
      <c r="AO6" s="180">
        <f>'MF - Market Rate'!AO15</f>
        <v>0</v>
      </c>
      <c r="AP6" s="180">
        <f>'MF - Market Rate'!AP15</f>
        <v>0</v>
      </c>
      <c r="AQ6" s="180">
        <f>'MF - Market Rate'!AQ15</f>
        <v>0</v>
      </c>
      <c r="AR6" s="180">
        <f>'MF - Market Rate'!AR15</f>
        <v>0</v>
      </c>
      <c r="AS6" s="180">
        <f>'MF - Market Rate'!AS15</f>
        <v>0</v>
      </c>
      <c r="AT6" s="180">
        <f>'MF - Market Rate'!AT15</f>
        <v>0</v>
      </c>
      <c r="AU6" s="180">
        <f>'MF - Market Rate'!AU15</f>
        <v>0</v>
      </c>
      <c r="AV6" s="182">
        <f>SUM(E6:AU6)</f>
        <v>24175.550923976367</v>
      </c>
    </row>
    <row r="7" spans="1:48" x14ac:dyDescent="0.3">
      <c r="A7" s="202" t="s">
        <v>42</v>
      </c>
      <c r="B7" s="203">
        <f>'MF - Public Housing'!B24</f>
        <v>14.701140545552454</v>
      </c>
      <c r="C7" s="204">
        <f>'MF - Public Housing'!C21</f>
        <v>1370.5160242609679</v>
      </c>
      <c r="D7" s="205">
        <f>'MF - Public Housing'!D21</f>
        <v>1</v>
      </c>
      <c r="E7" s="206"/>
      <c r="F7" s="206"/>
      <c r="G7" s="206"/>
      <c r="H7" s="206"/>
      <c r="I7" s="206"/>
      <c r="J7" s="206"/>
      <c r="K7" s="180">
        <f>'MF - Public Housing'!K21</f>
        <v>1370.5160242609679</v>
      </c>
      <c r="L7" s="180">
        <f>'MF - Public Housing'!L21</f>
        <v>1370.5160242609679</v>
      </c>
      <c r="M7" s="180">
        <f>'MF - Public Housing'!M21</f>
        <v>1370.5160242609679</v>
      </c>
      <c r="N7" s="180">
        <f>'MF - Public Housing'!N21</f>
        <v>1370.5160242609679</v>
      </c>
      <c r="O7" s="180">
        <f>'MF - Public Housing'!O21</f>
        <v>1370.5160242609679</v>
      </c>
      <c r="P7" s="180">
        <f>'MF - Public Housing'!P21</f>
        <v>1370.5160242609679</v>
      </c>
      <c r="Q7" s="180">
        <f>'MF - Public Housing'!Q21</f>
        <v>1370.5160242609679</v>
      </c>
      <c r="R7" s="180">
        <f>'MF - Public Housing'!R21</f>
        <v>1338.091624260968</v>
      </c>
      <c r="S7" s="180">
        <f>'MF - Public Housing'!S21</f>
        <v>1239.0992843239178</v>
      </c>
      <c r="T7" s="180">
        <f>'MF - Public Housing'!T21</f>
        <v>1239.0992843239178</v>
      </c>
      <c r="U7" s="180">
        <f>'MF - Public Housing'!U21</f>
        <v>1020.5379907767337</v>
      </c>
      <c r="V7" s="180">
        <f>'MF - Public Housing'!V21</f>
        <v>880.14007714138745</v>
      </c>
      <c r="W7" s="180">
        <f>'MF - Public Housing'!W21</f>
        <v>880.14007714138745</v>
      </c>
      <c r="X7" s="180">
        <f>'MF - Public Housing'!X21</f>
        <v>880.14007714138745</v>
      </c>
      <c r="Y7" s="180">
        <f>'MF - Public Housing'!Y21</f>
        <v>880.05193737914226</v>
      </c>
      <c r="Z7" s="180">
        <f>'MF - Public Housing'!Z21</f>
        <v>843.77293737914226</v>
      </c>
      <c r="AA7" s="180">
        <f>'MF - Public Housing'!AA21</f>
        <v>135.42865225950234</v>
      </c>
      <c r="AB7" s="180">
        <f>'MF - Public Housing'!AB21</f>
        <v>135.42865225950234</v>
      </c>
      <c r="AC7" s="180">
        <f>'MF - Public Housing'!AC21</f>
        <v>135.42865225950234</v>
      </c>
      <c r="AD7" s="180">
        <f>'MF - Public Housing'!AD21</f>
        <v>135.42865225950234</v>
      </c>
      <c r="AE7" s="180">
        <f>'MF - Public Housing'!AE21</f>
        <v>76.967291118727161</v>
      </c>
      <c r="AF7" s="180">
        <f>'MF - Public Housing'!AF21</f>
        <v>76.967291118727161</v>
      </c>
      <c r="AG7" s="180">
        <f>'MF - Public Housing'!AG21</f>
        <v>76.967291118727161</v>
      </c>
      <c r="AH7" s="180">
        <f>'MF - Public Housing'!AH21</f>
        <v>76.967291118727161</v>
      </c>
      <c r="AI7" s="180">
        <f>'MF - Public Housing'!AI21</f>
        <v>76.967291118727161</v>
      </c>
      <c r="AJ7" s="180">
        <f>'MF - Public Housing'!AJ21</f>
        <v>76.967291118727161</v>
      </c>
      <c r="AK7" s="180">
        <f>'MF - Public Housing'!AK21</f>
        <v>76.967291118727161</v>
      </c>
      <c r="AL7" s="180">
        <f>'MF - Public Housing'!AL21</f>
        <v>76.967291118727161</v>
      </c>
      <c r="AM7" s="180">
        <f>'MF - Public Housing'!AM21</f>
        <v>76.967291118727161</v>
      </c>
      <c r="AN7" s="180">
        <f>'MF - Public Housing'!AN21</f>
        <v>76.967291118727161</v>
      </c>
      <c r="AO7" s="180">
        <f>'MF - Public Housing'!AO21</f>
        <v>0</v>
      </c>
      <c r="AP7" s="180">
        <f>'MF - Public Housing'!AP21</f>
        <v>0</v>
      </c>
      <c r="AQ7" s="180">
        <f>'MF - Public Housing'!AQ21</f>
        <v>0</v>
      </c>
      <c r="AR7" s="180">
        <f>'MF - Public Housing'!AR21</f>
        <v>0</v>
      </c>
      <c r="AS7" s="180">
        <f>'MF - Public Housing'!AS21</f>
        <v>0</v>
      </c>
      <c r="AT7" s="180">
        <f>'MF - Public Housing'!AT21</f>
        <v>0</v>
      </c>
      <c r="AU7" s="180">
        <f>'MF - Public Housing'!AU21</f>
        <v>0</v>
      </c>
      <c r="AV7" s="182">
        <f>SUM(E7:AU7)</f>
        <v>20106.072979920034</v>
      </c>
    </row>
    <row r="8" spans="1:48" x14ac:dyDescent="0.3">
      <c r="A8" s="183" t="s">
        <v>480</v>
      </c>
      <c r="B8" s="199"/>
      <c r="C8" s="185">
        <f>SUM(C5:C7)</f>
        <v>14665.475988975655</v>
      </c>
      <c r="D8" s="208">
        <f>K8/C8</f>
        <v>0.99269147889174258</v>
      </c>
      <c r="E8" s="86"/>
      <c r="F8" s="75"/>
      <c r="G8" s="75"/>
      <c r="H8" s="75"/>
      <c r="I8" s="75"/>
      <c r="J8" s="75"/>
      <c r="K8" s="185">
        <f t="shared" ref="K8:AV8" si="1">SUM(K5:K7)</f>
        <v>14558.293048147585</v>
      </c>
      <c r="L8" s="185">
        <f t="shared" si="1"/>
        <v>14558.293048147585</v>
      </c>
      <c r="M8" s="185">
        <f t="shared" ref="M8:AU8" si="2">SUM(M5:M7)</f>
        <v>14558.293048147585</v>
      </c>
      <c r="N8" s="185">
        <f t="shared" si="2"/>
        <v>14558.293048147585</v>
      </c>
      <c r="O8" s="185">
        <f t="shared" si="2"/>
        <v>14558.293048147585</v>
      </c>
      <c r="P8" s="185">
        <f t="shared" si="2"/>
        <v>14558.293048147585</v>
      </c>
      <c r="Q8" s="185">
        <f t="shared" si="2"/>
        <v>14288.017927324427</v>
      </c>
      <c r="R8" s="185">
        <f t="shared" si="2"/>
        <v>13969.768527324428</v>
      </c>
      <c r="S8" s="185">
        <f t="shared" si="2"/>
        <v>12854.449873625246</v>
      </c>
      <c r="T8" s="185">
        <f t="shared" si="2"/>
        <v>11659.399410425243</v>
      </c>
      <c r="U8" s="185">
        <f t="shared" si="2"/>
        <v>9182.5964909124195</v>
      </c>
      <c r="V8" s="185">
        <f t="shared" si="2"/>
        <v>6831.2525898237327</v>
      </c>
      <c r="W8" s="185">
        <f t="shared" si="2"/>
        <v>6831.2525898237327</v>
      </c>
      <c r="X8" s="185">
        <f t="shared" si="2"/>
        <v>6831.2525898237327</v>
      </c>
      <c r="Y8" s="185">
        <f t="shared" si="2"/>
        <v>6831.1644500614875</v>
      </c>
      <c r="Z8" s="185">
        <f t="shared" si="2"/>
        <v>6424.9311044614897</v>
      </c>
      <c r="AA8" s="185">
        <f t="shared" si="2"/>
        <v>386.397111000579</v>
      </c>
      <c r="AB8" s="185">
        <f t="shared" si="2"/>
        <v>386.397111000579</v>
      </c>
      <c r="AC8" s="185">
        <f t="shared" si="2"/>
        <v>386.397111000579</v>
      </c>
      <c r="AD8" s="185">
        <f t="shared" si="2"/>
        <v>386.397111000579</v>
      </c>
      <c r="AE8" s="185">
        <f t="shared" si="2"/>
        <v>92.557795692146399</v>
      </c>
      <c r="AF8" s="185">
        <f t="shared" si="2"/>
        <v>92.557795692146399</v>
      </c>
      <c r="AG8" s="185">
        <f t="shared" si="2"/>
        <v>92.557795692146399</v>
      </c>
      <c r="AH8" s="185">
        <f t="shared" si="2"/>
        <v>92.557795692146399</v>
      </c>
      <c r="AI8" s="185">
        <f t="shared" si="2"/>
        <v>92.557795692146399</v>
      </c>
      <c r="AJ8" s="185">
        <f t="shared" si="2"/>
        <v>92.557795692146399</v>
      </c>
      <c r="AK8" s="185">
        <f t="shared" si="2"/>
        <v>92.557795692146399</v>
      </c>
      <c r="AL8" s="185">
        <f t="shared" si="2"/>
        <v>92.557795692146399</v>
      </c>
      <c r="AM8" s="185">
        <f t="shared" si="2"/>
        <v>92.557795692146399</v>
      </c>
      <c r="AN8" s="185">
        <f t="shared" si="2"/>
        <v>92.557795692146399</v>
      </c>
      <c r="AO8" s="185">
        <f t="shared" si="2"/>
        <v>0</v>
      </c>
      <c r="AP8" s="185">
        <f t="shared" si="2"/>
        <v>0</v>
      </c>
      <c r="AQ8" s="185">
        <f t="shared" si="2"/>
        <v>0</v>
      </c>
      <c r="AR8" s="185">
        <f t="shared" si="2"/>
        <v>0</v>
      </c>
      <c r="AS8" s="185">
        <f t="shared" si="2"/>
        <v>0</v>
      </c>
      <c r="AT8" s="185">
        <f t="shared" si="2"/>
        <v>0</v>
      </c>
      <c r="AU8" s="185">
        <f t="shared" si="2"/>
        <v>0</v>
      </c>
      <c r="AV8" s="177">
        <f t="shared" si="1"/>
        <v>185525.01024341525</v>
      </c>
    </row>
    <row r="9" spans="1:48" x14ac:dyDescent="0.3">
      <c r="A9" s="183" t="s">
        <v>481</v>
      </c>
      <c r="B9" s="188"/>
      <c r="C9" s="189"/>
      <c r="D9" s="200"/>
      <c r="E9" s="78"/>
      <c r="F9" s="78"/>
      <c r="G9" s="78"/>
      <c r="H9" s="78"/>
      <c r="I9" s="78"/>
      <c r="J9" s="79"/>
      <c r="K9" s="177">
        <f>K8-K8</f>
        <v>0</v>
      </c>
      <c r="L9" s="191">
        <f>K8-L8</f>
        <v>0</v>
      </c>
      <c r="M9" s="191">
        <f t="shared" ref="M9:AU9" si="3">L8-M8</f>
        <v>0</v>
      </c>
      <c r="N9" s="191">
        <f t="shared" si="3"/>
        <v>0</v>
      </c>
      <c r="O9" s="191">
        <f t="shared" si="3"/>
        <v>0</v>
      </c>
      <c r="P9" s="191">
        <f t="shared" si="3"/>
        <v>0</v>
      </c>
      <c r="Q9" s="191">
        <f t="shared" si="3"/>
        <v>270.27512082315843</v>
      </c>
      <c r="R9" s="191">
        <f t="shared" si="3"/>
        <v>318.24939999999879</v>
      </c>
      <c r="S9" s="191">
        <f t="shared" si="3"/>
        <v>1115.3186536991816</v>
      </c>
      <c r="T9" s="191">
        <f t="shared" si="3"/>
        <v>1195.0504632000029</v>
      </c>
      <c r="U9" s="191">
        <f t="shared" si="3"/>
        <v>2476.8029195128238</v>
      </c>
      <c r="V9" s="191">
        <f t="shared" si="3"/>
        <v>2351.3439010886868</v>
      </c>
      <c r="W9" s="191">
        <f t="shared" si="3"/>
        <v>0</v>
      </c>
      <c r="X9" s="191">
        <f t="shared" si="3"/>
        <v>0</v>
      </c>
      <c r="Y9" s="191">
        <f t="shared" si="3"/>
        <v>8.8139762245191378E-2</v>
      </c>
      <c r="Z9" s="191">
        <f t="shared" si="3"/>
        <v>406.23334559999785</v>
      </c>
      <c r="AA9" s="191">
        <f t="shared" si="3"/>
        <v>6038.533993460911</v>
      </c>
      <c r="AB9" s="191">
        <f t="shared" si="3"/>
        <v>0</v>
      </c>
      <c r="AC9" s="191">
        <f t="shared" si="3"/>
        <v>0</v>
      </c>
      <c r="AD9" s="191">
        <f t="shared" si="3"/>
        <v>0</v>
      </c>
      <c r="AE9" s="191">
        <f t="shared" si="3"/>
        <v>293.83931530843262</v>
      </c>
      <c r="AF9" s="191">
        <f t="shared" si="3"/>
        <v>0</v>
      </c>
      <c r="AG9" s="191">
        <f t="shared" si="3"/>
        <v>0</v>
      </c>
      <c r="AH9" s="191">
        <f t="shared" si="3"/>
        <v>0</v>
      </c>
      <c r="AI9" s="191">
        <f t="shared" si="3"/>
        <v>0</v>
      </c>
      <c r="AJ9" s="191">
        <f t="shared" si="3"/>
        <v>0</v>
      </c>
      <c r="AK9" s="191">
        <f t="shared" si="3"/>
        <v>0</v>
      </c>
      <c r="AL9" s="191">
        <f t="shared" si="3"/>
        <v>0</v>
      </c>
      <c r="AM9" s="191">
        <f t="shared" si="3"/>
        <v>0</v>
      </c>
      <c r="AN9" s="191">
        <f t="shared" si="3"/>
        <v>0</v>
      </c>
      <c r="AO9" s="191">
        <f t="shared" si="3"/>
        <v>92.557795692146399</v>
      </c>
      <c r="AP9" s="191">
        <f t="shared" si="3"/>
        <v>0</v>
      </c>
      <c r="AQ9" s="191">
        <f t="shared" si="3"/>
        <v>0</v>
      </c>
      <c r="AR9" s="191">
        <f t="shared" si="3"/>
        <v>0</v>
      </c>
      <c r="AS9" s="191">
        <f t="shared" si="3"/>
        <v>0</v>
      </c>
      <c r="AT9" s="191">
        <f t="shared" si="3"/>
        <v>0</v>
      </c>
      <c r="AU9" s="191">
        <f t="shared" si="3"/>
        <v>0</v>
      </c>
      <c r="AV9" s="85"/>
    </row>
    <row r="10" spans="1:48" x14ac:dyDescent="0.3">
      <c r="A10" s="183" t="s">
        <v>482</v>
      </c>
      <c r="B10" s="188"/>
      <c r="C10" s="189"/>
      <c r="D10" s="189"/>
      <c r="E10" s="75"/>
      <c r="F10" s="75"/>
      <c r="G10" s="75"/>
      <c r="H10" s="75"/>
      <c r="I10" s="75"/>
      <c r="J10" s="80"/>
      <c r="K10" s="177">
        <f>$K$8-K8</f>
        <v>0</v>
      </c>
      <c r="L10" s="193">
        <f>$K$8-L8</f>
        <v>0</v>
      </c>
      <c r="M10" s="193">
        <f t="shared" ref="M10:AU10" si="4">$K$8-M8</f>
        <v>0</v>
      </c>
      <c r="N10" s="193">
        <f t="shared" si="4"/>
        <v>0</v>
      </c>
      <c r="O10" s="193">
        <f t="shared" si="4"/>
        <v>0</v>
      </c>
      <c r="P10" s="193">
        <f t="shared" si="4"/>
        <v>0</v>
      </c>
      <c r="Q10" s="193">
        <f t="shared" si="4"/>
        <v>270.27512082315843</v>
      </c>
      <c r="R10" s="193">
        <f t="shared" si="4"/>
        <v>588.52452082315722</v>
      </c>
      <c r="S10" s="193">
        <f t="shared" si="4"/>
        <v>1703.8431745223388</v>
      </c>
      <c r="T10" s="193">
        <f t="shared" si="4"/>
        <v>2898.8936377223417</v>
      </c>
      <c r="U10" s="193">
        <f t="shared" si="4"/>
        <v>5375.6965572351655</v>
      </c>
      <c r="V10" s="193">
        <f t="shared" si="4"/>
        <v>7727.0404583238524</v>
      </c>
      <c r="W10" s="193">
        <f t="shared" si="4"/>
        <v>7727.0404583238524</v>
      </c>
      <c r="X10" s="193">
        <f t="shared" si="4"/>
        <v>7727.0404583238524</v>
      </c>
      <c r="Y10" s="193">
        <f t="shared" si="4"/>
        <v>7727.1285980860976</v>
      </c>
      <c r="Z10" s="193">
        <f t="shared" si="4"/>
        <v>8133.3619436860954</v>
      </c>
      <c r="AA10" s="193">
        <f t="shared" si="4"/>
        <v>14171.895937147006</v>
      </c>
      <c r="AB10" s="193">
        <f t="shared" si="4"/>
        <v>14171.895937147006</v>
      </c>
      <c r="AC10" s="193">
        <f t="shared" si="4"/>
        <v>14171.895937147006</v>
      </c>
      <c r="AD10" s="193">
        <f t="shared" si="4"/>
        <v>14171.895937147006</v>
      </c>
      <c r="AE10" s="193">
        <f t="shared" si="4"/>
        <v>14465.735252455439</v>
      </c>
      <c r="AF10" s="193">
        <f t="shared" si="4"/>
        <v>14465.735252455439</v>
      </c>
      <c r="AG10" s="193">
        <f t="shared" si="4"/>
        <v>14465.735252455439</v>
      </c>
      <c r="AH10" s="193">
        <f t="shared" si="4"/>
        <v>14465.735252455439</v>
      </c>
      <c r="AI10" s="193">
        <f t="shared" si="4"/>
        <v>14465.735252455439</v>
      </c>
      <c r="AJ10" s="193">
        <f t="shared" si="4"/>
        <v>14465.735252455439</v>
      </c>
      <c r="AK10" s="193">
        <f t="shared" si="4"/>
        <v>14465.735252455439</v>
      </c>
      <c r="AL10" s="193">
        <f t="shared" si="4"/>
        <v>14465.735252455439</v>
      </c>
      <c r="AM10" s="193">
        <f t="shared" si="4"/>
        <v>14465.735252455439</v>
      </c>
      <c r="AN10" s="193">
        <f t="shared" si="4"/>
        <v>14465.735252455439</v>
      </c>
      <c r="AO10" s="193">
        <f t="shared" si="4"/>
        <v>14558.293048147585</v>
      </c>
      <c r="AP10" s="193">
        <f t="shared" si="4"/>
        <v>14558.293048147585</v>
      </c>
      <c r="AQ10" s="193">
        <f t="shared" si="4"/>
        <v>14558.293048147585</v>
      </c>
      <c r="AR10" s="193">
        <f t="shared" si="4"/>
        <v>14558.293048147585</v>
      </c>
      <c r="AS10" s="193">
        <f t="shared" si="4"/>
        <v>14558.293048147585</v>
      </c>
      <c r="AT10" s="193">
        <f t="shared" si="4"/>
        <v>14558.293048147585</v>
      </c>
      <c r="AU10" s="193">
        <f t="shared" si="4"/>
        <v>14558.293048147585</v>
      </c>
      <c r="AV10" s="81"/>
    </row>
    <row r="11" spans="1:48" x14ac:dyDescent="0.3">
      <c r="A11" s="196" t="s">
        <v>66</v>
      </c>
      <c r="B11" s="209">
        <f>SUMPRODUCT(B5:B7,C5:C7)/C8</f>
        <v>12.953958456328809</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166"/>
      <c r="B12" s="100"/>
      <c r="C12" s="30"/>
      <c r="D12" s="30"/>
      <c r="E12" s="30"/>
      <c r="F12" s="30"/>
      <c r="G12" s="30"/>
      <c r="H12" s="30"/>
      <c r="I12" s="30"/>
      <c r="J12" s="30"/>
      <c r="K12" s="30"/>
      <c r="L12" s="30"/>
      <c r="M12" s="30"/>
      <c r="N12" s="30"/>
      <c r="O12" s="30"/>
      <c r="P12" s="30"/>
      <c r="Q12" s="30"/>
      <c r="R12" s="30"/>
      <c r="S12" s="30"/>
      <c r="T12" s="30"/>
      <c r="U12" s="30"/>
      <c r="V12" s="30"/>
      <c r="W12" s="30"/>
      <c r="X12" s="30"/>
      <c r="Y12" s="30"/>
    </row>
    <row r="13" spans="1:48" ht="15.75" hidden="1" customHeight="1" x14ac:dyDescent="0.3">
      <c r="A13" s="508" t="s">
        <v>77</v>
      </c>
      <c r="B13" s="510" t="s">
        <v>66</v>
      </c>
      <c r="C13" s="510" t="str">
        <f>C3</f>
        <v>Annual Verified Gross Savings (MWh)</v>
      </c>
      <c r="D13" s="510" t="s">
        <v>57</v>
      </c>
      <c r="E13" s="112"/>
      <c r="F13" s="108"/>
      <c r="G13" s="108"/>
      <c r="H13" s="108"/>
      <c r="I13" s="108"/>
      <c r="J13" s="108"/>
      <c r="K13" s="101" t="s">
        <v>59</v>
      </c>
      <c r="L13" s="146"/>
      <c r="M13" s="146"/>
      <c r="N13" s="146"/>
      <c r="O13" s="146"/>
      <c r="P13" s="146"/>
      <c r="Q13" s="146"/>
      <c r="R13" s="146"/>
      <c r="S13" s="146"/>
      <c r="T13" s="146"/>
      <c r="U13" s="146"/>
      <c r="V13" s="146"/>
      <c r="W13" s="146"/>
      <c r="X13" s="146"/>
      <c r="Y13" s="146"/>
      <c r="Z13" s="146"/>
    </row>
    <row r="14" spans="1:48" hidden="1" x14ac:dyDescent="0.3">
      <c r="A14" s="513"/>
      <c r="B14" s="512"/>
      <c r="C14" s="512"/>
      <c r="D14" s="512"/>
      <c r="E14" s="1">
        <v>2018</v>
      </c>
      <c r="F14" s="1">
        <v>2019</v>
      </c>
      <c r="G14" s="1"/>
      <c r="H14" s="1"/>
      <c r="I14" s="1">
        <v>2020</v>
      </c>
      <c r="J14" s="1">
        <v>2021</v>
      </c>
      <c r="K14" s="99">
        <f>AA4</f>
        <v>2040</v>
      </c>
      <c r="L14" s="99">
        <f t="shared" ref="L14:Z20" si="5">AB4</f>
        <v>2041</v>
      </c>
      <c r="M14" s="99">
        <f t="shared" si="5"/>
        <v>2042</v>
      </c>
      <c r="N14" s="99">
        <f t="shared" si="5"/>
        <v>2043</v>
      </c>
      <c r="O14" s="99">
        <f t="shared" si="5"/>
        <v>2044</v>
      </c>
      <c r="P14" s="99">
        <f t="shared" si="5"/>
        <v>2045</v>
      </c>
      <c r="Q14" s="99">
        <f t="shared" si="5"/>
        <v>2046</v>
      </c>
      <c r="R14" s="99">
        <f t="shared" si="5"/>
        <v>2047</v>
      </c>
      <c r="S14" s="99">
        <f t="shared" si="5"/>
        <v>2048</v>
      </c>
      <c r="T14" s="99">
        <f t="shared" si="5"/>
        <v>2049</v>
      </c>
      <c r="U14" s="99">
        <f t="shared" si="5"/>
        <v>2050</v>
      </c>
      <c r="V14" s="99">
        <f t="shared" si="5"/>
        <v>2051</v>
      </c>
      <c r="W14" s="99">
        <f t="shared" si="5"/>
        <v>2052</v>
      </c>
      <c r="X14" s="99">
        <f t="shared" si="5"/>
        <v>2053</v>
      </c>
      <c r="Y14" s="99">
        <f t="shared" si="5"/>
        <v>2054</v>
      </c>
      <c r="Z14" s="99">
        <f t="shared" si="5"/>
        <v>2055</v>
      </c>
    </row>
    <row r="15" spans="1:48" hidden="1" x14ac:dyDescent="0.3">
      <c r="A15" s="202" t="str">
        <f t="shared" ref="A15:F15" si="6">A5</f>
        <v>Income Qualified - Multifamily</v>
      </c>
      <c r="B15" s="354">
        <f t="shared" si="6"/>
        <v>12.903686633157115</v>
      </c>
      <c r="C15" s="355">
        <f t="shared" si="6"/>
        <v>11136.230161254591</v>
      </c>
      <c r="D15" s="224">
        <f t="shared" si="6"/>
        <v>1</v>
      </c>
      <c r="E15" s="206">
        <f t="shared" si="6"/>
        <v>0</v>
      </c>
      <c r="F15" s="206">
        <f t="shared" si="6"/>
        <v>0</v>
      </c>
      <c r="G15" s="206"/>
      <c r="H15" s="206"/>
      <c r="I15" s="206">
        <f>I5</f>
        <v>0</v>
      </c>
      <c r="J15" s="206">
        <f>J5</f>
        <v>0</v>
      </c>
      <c r="K15" s="180">
        <f t="shared" ref="K15:K20" si="7">AA5</f>
        <v>228.75369540182768</v>
      </c>
      <c r="L15" s="180">
        <f t="shared" si="5"/>
        <v>228.75369540182768</v>
      </c>
      <c r="M15" s="180">
        <f t="shared" si="5"/>
        <v>228.75369540182768</v>
      </c>
      <c r="N15" s="180">
        <f t="shared" si="5"/>
        <v>228.75369540182768</v>
      </c>
      <c r="O15" s="180">
        <f t="shared" si="5"/>
        <v>15.590504573419238</v>
      </c>
      <c r="P15" s="180">
        <f t="shared" si="5"/>
        <v>15.590504573419238</v>
      </c>
      <c r="Q15" s="180">
        <f t="shared" si="5"/>
        <v>15.590504573419238</v>
      </c>
      <c r="R15" s="180">
        <f t="shared" si="5"/>
        <v>15.590504573419238</v>
      </c>
      <c r="S15" s="180">
        <f t="shared" si="5"/>
        <v>15.590504573419238</v>
      </c>
      <c r="T15" s="180">
        <f t="shared" si="5"/>
        <v>15.590504573419238</v>
      </c>
      <c r="U15" s="180">
        <f t="shared" si="5"/>
        <v>15.590504573419238</v>
      </c>
      <c r="V15" s="180">
        <f t="shared" si="5"/>
        <v>15.590504573419238</v>
      </c>
      <c r="W15" s="180">
        <f t="shared" si="5"/>
        <v>15.590504573419238</v>
      </c>
      <c r="X15" s="180">
        <f t="shared" si="5"/>
        <v>15.590504573419238</v>
      </c>
      <c r="Y15" s="180">
        <f t="shared" si="5"/>
        <v>0</v>
      </c>
      <c r="Z15" s="180">
        <f t="shared" si="5"/>
        <v>0</v>
      </c>
    </row>
    <row r="16" spans="1:48" hidden="1" x14ac:dyDescent="0.3">
      <c r="A16" s="202" t="str">
        <f t="shared" ref="A16:F16" si="8">A6</f>
        <v>Multifamily Market Rate</v>
      </c>
      <c r="B16" s="354">
        <f t="shared" si="8"/>
        <v>12.104059384116921</v>
      </c>
      <c r="C16" s="355">
        <f t="shared" si="8"/>
        <v>2158.7298034600972</v>
      </c>
      <c r="D16" s="224">
        <f t="shared" si="8"/>
        <v>0.95034907070988039</v>
      </c>
      <c r="E16" s="206">
        <f t="shared" si="8"/>
        <v>0</v>
      </c>
      <c r="F16" s="206">
        <f t="shared" si="8"/>
        <v>0</v>
      </c>
      <c r="G16" s="206"/>
      <c r="H16" s="206"/>
      <c r="I16" s="206">
        <f t="shared" ref="I16:J16" si="9">I6</f>
        <v>0</v>
      </c>
      <c r="J16" s="206">
        <f t="shared" si="9"/>
        <v>0</v>
      </c>
      <c r="K16" s="180">
        <f t="shared" si="7"/>
        <v>22.214763339248957</v>
      </c>
      <c r="L16" s="180">
        <f t="shared" si="5"/>
        <v>22.214763339248957</v>
      </c>
      <c r="M16" s="180">
        <f t="shared" si="5"/>
        <v>22.214763339248957</v>
      </c>
      <c r="N16" s="180">
        <f t="shared" si="5"/>
        <v>22.214763339248957</v>
      </c>
      <c r="O16" s="180">
        <f t="shared" si="5"/>
        <v>0</v>
      </c>
      <c r="P16" s="180">
        <f t="shared" si="5"/>
        <v>0</v>
      </c>
      <c r="Q16" s="180">
        <f t="shared" si="5"/>
        <v>0</v>
      </c>
      <c r="R16" s="180">
        <f t="shared" si="5"/>
        <v>0</v>
      </c>
      <c r="S16" s="180">
        <f t="shared" si="5"/>
        <v>0</v>
      </c>
      <c r="T16" s="180">
        <f t="shared" si="5"/>
        <v>0</v>
      </c>
      <c r="U16" s="180">
        <f t="shared" si="5"/>
        <v>0</v>
      </c>
      <c r="V16" s="180">
        <f t="shared" si="5"/>
        <v>0</v>
      </c>
      <c r="W16" s="180">
        <f t="shared" si="5"/>
        <v>0</v>
      </c>
      <c r="X16" s="180">
        <f t="shared" si="5"/>
        <v>0</v>
      </c>
      <c r="Y16" s="180">
        <f t="shared" si="5"/>
        <v>0</v>
      </c>
      <c r="Z16" s="180">
        <f t="shared" si="5"/>
        <v>0</v>
      </c>
    </row>
    <row r="17" spans="1:26" hidden="1" x14ac:dyDescent="0.3">
      <c r="A17" s="202" t="str">
        <f t="shared" ref="A17:F17" si="10">A7</f>
        <v>Public Housing</v>
      </c>
      <c r="B17" s="354">
        <f t="shared" si="10"/>
        <v>14.701140545552454</v>
      </c>
      <c r="C17" s="355">
        <f t="shared" si="10"/>
        <v>1370.5160242609679</v>
      </c>
      <c r="D17" s="224">
        <f t="shared" si="10"/>
        <v>1</v>
      </c>
      <c r="E17" s="206">
        <f t="shared" si="10"/>
        <v>0</v>
      </c>
      <c r="F17" s="206">
        <f t="shared" si="10"/>
        <v>0</v>
      </c>
      <c r="G17" s="206"/>
      <c r="H17" s="206"/>
      <c r="I17" s="206">
        <f t="shared" ref="I17:J17" si="11">I7</f>
        <v>0</v>
      </c>
      <c r="J17" s="206">
        <f t="shared" si="11"/>
        <v>0</v>
      </c>
      <c r="K17" s="180">
        <f t="shared" si="7"/>
        <v>135.42865225950234</v>
      </c>
      <c r="L17" s="180">
        <f t="shared" si="5"/>
        <v>135.42865225950234</v>
      </c>
      <c r="M17" s="180">
        <f t="shared" si="5"/>
        <v>135.42865225950234</v>
      </c>
      <c r="N17" s="180">
        <f t="shared" si="5"/>
        <v>135.42865225950234</v>
      </c>
      <c r="O17" s="180">
        <f t="shared" si="5"/>
        <v>76.967291118727161</v>
      </c>
      <c r="P17" s="180">
        <f t="shared" si="5"/>
        <v>76.967291118727161</v>
      </c>
      <c r="Q17" s="180">
        <f t="shared" si="5"/>
        <v>76.967291118727161</v>
      </c>
      <c r="R17" s="180">
        <f t="shared" si="5"/>
        <v>76.967291118727161</v>
      </c>
      <c r="S17" s="180">
        <f t="shared" si="5"/>
        <v>76.967291118727161</v>
      </c>
      <c r="T17" s="180">
        <f t="shared" si="5"/>
        <v>76.967291118727161</v>
      </c>
      <c r="U17" s="180">
        <f t="shared" si="5"/>
        <v>76.967291118727161</v>
      </c>
      <c r="V17" s="180">
        <f t="shared" si="5"/>
        <v>76.967291118727161</v>
      </c>
      <c r="W17" s="180">
        <f t="shared" si="5"/>
        <v>76.967291118727161</v>
      </c>
      <c r="X17" s="180">
        <f t="shared" si="5"/>
        <v>76.967291118727161</v>
      </c>
      <c r="Y17" s="180">
        <f t="shared" si="5"/>
        <v>0</v>
      </c>
      <c r="Z17" s="180">
        <f t="shared" si="5"/>
        <v>0</v>
      </c>
    </row>
    <row r="18" spans="1:26" hidden="1" x14ac:dyDescent="0.3">
      <c r="A18" s="183" t="str">
        <f>A8</f>
        <v>2024 CPAS</v>
      </c>
      <c r="B18" s="199"/>
      <c r="C18" s="185">
        <f t="shared" ref="C18:D18" si="12">C8</f>
        <v>14665.475988975655</v>
      </c>
      <c r="D18" s="208">
        <f t="shared" si="12"/>
        <v>0.99269147889174258</v>
      </c>
      <c r="E18" s="86"/>
      <c r="F18" s="75"/>
      <c r="G18" s="75"/>
      <c r="H18" s="75"/>
      <c r="I18" s="75"/>
      <c r="J18" s="75"/>
      <c r="K18" s="185">
        <f t="shared" si="7"/>
        <v>386.397111000579</v>
      </c>
      <c r="L18" s="185">
        <f t="shared" si="5"/>
        <v>386.397111000579</v>
      </c>
      <c r="M18" s="185">
        <f t="shared" si="5"/>
        <v>386.397111000579</v>
      </c>
      <c r="N18" s="185">
        <f t="shared" si="5"/>
        <v>386.397111000579</v>
      </c>
      <c r="O18" s="185">
        <f t="shared" si="5"/>
        <v>92.557795692146399</v>
      </c>
      <c r="P18" s="185">
        <f t="shared" si="5"/>
        <v>92.557795692146399</v>
      </c>
      <c r="Q18" s="185">
        <f t="shared" si="5"/>
        <v>92.557795692146399</v>
      </c>
      <c r="R18" s="185">
        <f t="shared" si="5"/>
        <v>92.557795692146399</v>
      </c>
      <c r="S18" s="185">
        <f t="shared" si="5"/>
        <v>92.557795692146399</v>
      </c>
      <c r="T18" s="185">
        <f t="shared" si="5"/>
        <v>92.557795692146399</v>
      </c>
      <c r="U18" s="185">
        <f t="shared" si="5"/>
        <v>92.557795692146399</v>
      </c>
      <c r="V18" s="185">
        <f t="shared" si="5"/>
        <v>92.557795692146399</v>
      </c>
      <c r="W18" s="185">
        <f t="shared" si="5"/>
        <v>92.557795692146399</v>
      </c>
      <c r="X18" s="185">
        <f t="shared" si="5"/>
        <v>92.557795692146399</v>
      </c>
      <c r="Y18" s="185">
        <f t="shared" si="5"/>
        <v>0</v>
      </c>
      <c r="Z18" s="185">
        <f t="shared" si="5"/>
        <v>0</v>
      </c>
    </row>
    <row r="19" spans="1:26" hidden="1" x14ac:dyDescent="0.3">
      <c r="A19" s="183" t="str">
        <f>A9</f>
        <v>Expiring 2024 CPAS</v>
      </c>
      <c r="B19" s="188"/>
      <c r="C19" s="189"/>
      <c r="D19" s="200"/>
      <c r="E19" s="78"/>
      <c r="F19" s="78"/>
      <c r="G19" s="78"/>
      <c r="H19" s="78"/>
      <c r="I19" s="78"/>
      <c r="J19" s="79"/>
      <c r="K19" s="177">
        <f t="shared" si="7"/>
        <v>6038.533993460911</v>
      </c>
      <c r="L19" s="177">
        <f t="shared" si="5"/>
        <v>0</v>
      </c>
      <c r="M19" s="177">
        <f t="shared" si="5"/>
        <v>0</v>
      </c>
      <c r="N19" s="177">
        <f t="shared" si="5"/>
        <v>0</v>
      </c>
      <c r="O19" s="177">
        <f t="shared" si="5"/>
        <v>293.83931530843262</v>
      </c>
      <c r="P19" s="177">
        <f t="shared" si="5"/>
        <v>0</v>
      </c>
      <c r="Q19" s="177">
        <f t="shared" si="5"/>
        <v>0</v>
      </c>
      <c r="R19" s="177">
        <f t="shared" si="5"/>
        <v>0</v>
      </c>
      <c r="S19" s="177">
        <f t="shared" si="5"/>
        <v>0</v>
      </c>
      <c r="T19" s="177">
        <f t="shared" si="5"/>
        <v>0</v>
      </c>
      <c r="U19" s="177">
        <f t="shared" si="5"/>
        <v>0</v>
      </c>
      <c r="V19" s="177">
        <f t="shared" si="5"/>
        <v>0</v>
      </c>
      <c r="W19" s="177">
        <f t="shared" si="5"/>
        <v>0</v>
      </c>
      <c r="X19" s="177">
        <f t="shared" si="5"/>
        <v>0</v>
      </c>
      <c r="Y19" s="177">
        <f t="shared" si="5"/>
        <v>92.557795692146399</v>
      </c>
      <c r="Z19" s="177">
        <f t="shared" si="5"/>
        <v>0</v>
      </c>
    </row>
    <row r="20" spans="1:26" hidden="1" x14ac:dyDescent="0.3">
      <c r="A20" s="183" t="str">
        <f>A10</f>
        <v>Expired 2024 CPAS</v>
      </c>
      <c r="B20" s="188"/>
      <c r="C20" s="189"/>
      <c r="D20" s="189"/>
      <c r="E20" s="75"/>
      <c r="F20" s="75"/>
      <c r="G20" s="75"/>
      <c r="H20" s="75"/>
      <c r="I20" s="75"/>
      <c r="J20" s="80"/>
      <c r="K20" s="177">
        <f t="shared" si="7"/>
        <v>14171.895937147006</v>
      </c>
      <c r="L20" s="177">
        <f t="shared" si="5"/>
        <v>14171.895937147006</v>
      </c>
      <c r="M20" s="177">
        <f t="shared" si="5"/>
        <v>14171.895937147006</v>
      </c>
      <c r="N20" s="177">
        <f t="shared" si="5"/>
        <v>14171.895937147006</v>
      </c>
      <c r="O20" s="177">
        <f t="shared" si="5"/>
        <v>14465.735252455439</v>
      </c>
      <c r="P20" s="177">
        <f t="shared" si="5"/>
        <v>14465.735252455439</v>
      </c>
      <c r="Q20" s="177">
        <f t="shared" si="5"/>
        <v>14465.735252455439</v>
      </c>
      <c r="R20" s="177">
        <f t="shared" si="5"/>
        <v>14465.735252455439</v>
      </c>
      <c r="S20" s="177">
        <f t="shared" si="5"/>
        <v>14465.735252455439</v>
      </c>
      <c r="T20" s="177">
        <f t="shared" si="5"/>
        <v>14465.735252455439</v>
      </c>
      <c r="U20" s="177">
        <f t="shared" si="5"/>
        <v>14465.735252455439</v>
      </c>
      <c r="V20" s="177">
        <f t="shared" si="5"/>
        <v>14465.735252455439</v>
      </c>
      <c r="W20" s="177">
        <f t="shared" si="5"/>
        <v>14465.735252455439</v>
      </c>
      <c r="X20" s="177">
        <f t="shared" si="5"/>
        <v>14465.735252455439</v>
      </c>
      <c r="Y20" s="177">
        <f t="shared" si="5"/>
        <v>14558.293048147585</v>
      </c>
      <c r="Z20" s="177">
        <f t="shared" si="5"/>
        <v>14558.293048147585</v>
      </c>
    </row>
    <row r="21" spans="1:26" hidden="1" x14ac:dyDescent="0.3">
      <c r="A21" s="196" t="str">
        <f>A11</f>
        <v>WAML</v>
      </c>
      <c r="B21" s="209">
        <f>B11</f>
        <v>12.953958456328809</v>
      </c>
      <c r="C21" s="56"/>
      <c r="D21" s="30"/>
      <c r="E21" s="30"/>
      <c r="F21" s="30"/>
      <c r="G21" s="30"/>
      <c r="H21" s="30"/>
      <c r="I21" s="30"/>
      <c r="J21" s="30"/>
      <c r="K21" s="30"/>
      <c r="L21" s="30"/>
      <c r="M21" s="30"/>
      <c r="N21" s="30"/>
      <c r="O21" s="30"/>
      <c r="P21" s="30"/>
      <c r="Q21" s="30"/>
      <c r="R21" s="30"/>
      <c r="S21" s="30"/>
      <c r="T21" s="30"/>
      <c r="U21" s="30"/>
      <c r="V21" s="30"/>
      <c r="W21" s="30"/>
      <c r="X21" s="30"/>
    </row>
    <row r="22" spans="1:26" x14ac:dyDescent="0.3">
      <c r="A22" s="166"/>
      <c r="B22" s="30"/>
      <c r="C22" s="30"/>
      <c r="D22" s="30"/>
      <c r="E22" s="30"/>
      <c r="F22" s="30"/>
      <c r="G22" s="30"/>
      <c r="H22" s="30"/>
      <c r="I22" s="30"/>
      <c r="J22" s="30"/>
      <c r="K22" s="30"/>
      <c r="L22" s="30"/>
      <c r="M22" s="30"/>
      <c r="N22" s="30"/>
      <c r="O22" s="30"/>
      <c r="P22" s="30"/>
      <c r="Q22" s="30"/>
      <c r="R22" s="30"/>
      <c r="S22" s="30"/>
      <c r="T22" s="30"/>
      <c r="U22" s="30"/>
      <c r="V22" s="30"/>
      <c r="W22" s="30"/>
      <c r="X22" s="30"/>
    </row>
    <row r="23" spans="1:26" x14ac:dyDescent="0.3">
      <c r="V23" s="30"/>
      <c r="W23" s="30"/>
      <c r="X23" s="30"/>
    </row>
  </sheetData>
  <mergeCells count="9">
    <mergeCell ref="A13:A14"/>
    <mergeCell ref="B13:B14"/>
    <mergeCell ref="C13:C14"/>
    <mergeCell ref="D13:D14"/>
    <mergeCell ref="AV3:AV4"/>
    <mergeCell ref="A3:A4"/>
    <mergeCell ref="B3:B4"/>
    <mergeCell ref="C3:C4"/>
    <mergeCell ref="D3:D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CFB2-FB82-479B-8774-797B12504F3D}">
  <dimension ref="A1:AV26"/>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535</v>
      </c>
    </row>
    <row r="2" spans="1:48" ht="15.75" customHeight="1" x14ac:dyDescent="0.3">
      <c r="A2" s="28"/>
    </row>
    <row r="3" spans="1:48" ht="15.75" customHeight="1" x14ac:dyDescent="0.3">
      <c r="A3" s="508" t="s">
        <v>77</v>
      </c>
      <c r="B3" s="510" t="s">
        <v>66</v>
      </c>
      <c r="C3" s="510" t="s">
        <v>282</v>
      </c>
      <c r="D3" s="510" t="s">
        <v>57</v>
      </c>
      <c r="E3" s="24"/>
      <c r="F3" s="24"/>
      <c r="G3" s="24"/>
      <c r="H3" s="24"/>
      <c r="I3" s="24"/>
      <c r="J3" s="24"/>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2"/>
      <c r="E4" s="24">
        <v>2018</v>
      </c>
      <c r="F4" s="24">
        <f>E4+1</f>
        <v>2019</v>
      </c>
      <c r="G4" s="24">
        <f t="shared" ref="G4:AU4" si="0">F4+1</f>
        <v>2020</v>
      </c>
      <c r="H4" s="24">
        <f t="shared" si="0"/>
        <v>2021</v>
      </c>
      <c r="I4" s="24">
        <f t="shared" si="0"/>
        <v>2022</v>
      </c>
      <c r="J4" s="24">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162</v>
      </c>
      <c r="B5" s="203">
        <f>'MRSF - Midstream HVAC'!B13</f>
        <v>16.013185526693867</v>
      </c>
      <c r="C5" s="204">
        <f>'MRSF - Midstream HVAC'!C10</f>
        <v>9752.6972204425292</v>
      </c>
      <c r="D5" s="205">
        <f>'MRSF - Midstream HVAC'!D10</f>
        <v>0.74318153388423458</v>
      </c>
      <c r="E5" s="206"/>
      <c r="F5" s="206"/>
      <c r="G5" s="206"/>
      <c r="H5" s="206"/>
      <c r="I5" s="206"/>
      <c r="J5" s="206"/>
      <c r="K5" s="180">
        <f>'MRSF - Midstream HVAC'!K10</f>
        <v>7248.0244797969899</v>
      </c>
      <c r="L5" s="180">
        <f>'MRSF - Midstream HVAC'!L10</f>
        <v>7248.0244797969899</v>
      </c>
      <c r="M5" s="180">
        <f>'MRSF - Midstream HVAC'!M10</f>
        <v>7248.0244797969899</v>
      </c>
      <c r="N5" s="180">
        <f>'MRSF - Midstream HVAC'!N10</f>
        <v>7248.0244797969899</v>
      </c>
      <c r="O5" s="180">
        <f>'MRSF - Midstream HVAC'!O10</f>
        <v>7248.0244797969899</v>
      </c>
      <c r="P5" s="180">
        <f>'MRSF - Midstream HVAC'!P10</f>
        <v>7248.0244797969899</v>
      </c>
      <c r="Q5" s="180">
        <f>'MRSF - Midstream HVAC'!Q10</f>
        <v>7248.0244797969899</v>
      </c>
      <c r="R5" s="180">
        <f>'MRSF - Midstream HVAC'!R10</f>
        <v>7248.0244797969899</v>
      </c>
      <c r="S5" s="180">
        <f>'MRSF - Midstream HVAC'!S10</f>
        <v>7248.0244797969899</v>
      </c>
      <c r="T5" s="180">
        <f>'MRSF - Midstream HVAC'!T10</f>
        <v>7248.0244797969899</v>
      </c>
      <c r="U5" s="180">
        <f>'MRSF - Midstream HVAC'!U10</f>
        <v>7248.0244797969899</v>
      </c>
      <c r="V5" s="180">
        <f>'MRSF - Midstream HVAC'!V10</f>
        <v>7038.1885675626418</v>
      </c>
      <c r="W5" s="180">
        <f>'MRSF - Midstream HVAC'!W10</f>
        <v>7038.1885675626418</v>
      </c>
      <c r="X5" s="180">
        <f>'MRSF - Midstream HVAC'!X10</f>
        <v>7038.1885675626418</v>
      </c>
      <c r="Y5" s="180">
        <f>'MRSF - Midstream HVAC'!Y10</f>
        <v>7038.1885675626418</v>
      </c>
      <c r="Z5" s="180">
        <f>'MRSF - Midstream HVAC'!Z10</f>
        <v>6619.4253879731205</v>
      </c>
      <c r="AA5" s="180">
        <f>'MRSF - Midstream HVAC'!AA10</f>
        <v>769.9428295003745</v>
      </c>
      <c r="AB5" s="180">
        <f>'MRSF - Midstream HVAC'!AB10</f>
        <v>769.9428295003745</v>
      </c>
      <c r="AC5" s="180">
        <f>'MRSF - Midstream HVAC'!AC10</f>
        <v>0</v>
      </c>
      <c r="AD5" s="180">
        <f>'MRSF - Midstream HVAC'!AD10</f>
        <v>0</v>
      </c>
      <c r="AE5" s="180">
        <f>'MRSF - Midstream HVAC'!AE10</f>
        <v>0</v>
      </c>
      <c r="AF5" s="180">
        <f>'MRSF - Midstream HVAC'!AF10</f>
        <v>0</v>
      </c>
      <c r="AG5" s="180">
        <f>'MRSF - Midstream HVAC'!AG10</f>
        <v>0</v>
      </c>
      <c r="AH5" s="180">
        <f>'MRSF - Midstream HVAC'!AH10</f>
        <v>0</v>
      </c>
      <c r="AI5" s="180">
        <f>'MRSF - Midstream HVAC'!AI10</f>
        <v>0</v>
      </c>
      <c r="AJ5" s="180">
        <f>'MRSF - Midstream HVAC'!AJ10</f>
        <v>0</v>
      </c>
      <c r="AK5" s="180">
        <f>'MRSF - Midstream HVAC'!AK10</f>
        <v>0</v>
      </c>
      <c r="AL5" s="180">
        <f>'MRSF - Midstream HVAC'!AL10</f>
        <v>0</v>
      </c>
      <c r="AM5" s="180">
        <f>'MRSF - Midstream HVAC'!AM10</f>
        <v>0</v>
      </c>
      <c r="AN5" s="180">
        <f>'MRSF - Midstream HVAC'!AN10</f>
        <v>0</v>
      </c>
      <c r="AO5" s="180">
        <f>'MRSF - Midstream HVAC'!AO10</f>
        <v>0</v>
      </c>
      <c r="AP5" s="180">
        <f>'MRSF - Midstream HVAC'!AP10</f>
        <v>0</v>
      </c>
      <c r="AQ5" s="180">
        <f>'MRSF - Midstream HVAC'!AQ10</f>
        <v>0</v>
      </c>
      <c r="AR5" s="180">
        <f>'MRSF - Midstream HVAC'!AR10</f>
        <v>0</v>
      </c>
      <c r="AS5" s="180">
        <f>'MRSF - Midstream HVAC'!AS10</f>
        <v>0</v>
      </c>
      <c r="AT5" s="180">
        <f>'MRSF - Midstream HVAC'!AT10</f>
        <v>0</v>
      </c>
      <c r="AU5" s="180">
        <f>'MRSF - Midstream HVAC'!AU10</f>
        <v>0</v>
      </c>
      <c r="AV5" s="211">
        <f>SUM(E5:AU5)</f>
        <v>116040.33459499135</v>
      </c>
    </row>
    <row r="6" spans="1:48" ht="15.75" customHeight="1" x14ac:dyDescent="0.3">
      <c r="A6" s="202" t="s">
        <v>627</v>
      </c>
      <c r="B6" s="203">
        <f>'MRSF - Midstream HVAC ME'!B13</f>
        <v>15.742875419991522</v>
      </c>
      <c r="C6" s="204">
        <f>'MRSF - Midstream HVAC ME'!C10</f>
        <v>1597.2088072500001</v>
      </c>
      <c r="D6" s="205" t="str">
        <f>'MRSF - Midstream HVAC ME'!D10</f>
        <v>N/A</v>
      </c>
      <c r="E6" s="206"/>
      <c r="F6" s="206"/>
      <c r="G6" s="206"/>
      <c r="H6" s="206"/>
      <c r="I6" s="206"/>
      <c r="J6" s="206"/>
      <c r="K6" s="180">
        <f>'MRSF - Midstream HVAC ME'!K10</f>
        <v>1597.2088072500001</v>
      </c>
      <c r="L6" s="180">
        <f>'MRSF - Midstream HVAC ME'!L10</f>
        <v>1597.2088072500001</v>
      </c>
      <c r="M6" s="180">
        <f>'MRSF - Midstream HVAC ME'!M10</f>
        <v>1597.2088072500001</v>
      </c>
      <c r="N6" s="180">
        <f>'MRSF - Midstream HVAC ME'!N10</f>
        <v>1597.2088072500001</v>
      </c>
      <c r="O6" s="180">
        <f>'MRSF - Midstream HVAC ME'!O10</f>
        <v>1597.2088072500001</v>
      </c>
      <c r="P6" s="180">
        <f>'MRSF - Midstream HVAC ME'!P10</f>
        <v>1597.2088072500001</v>
      </c>
      <c r="Q6" s="180">
        <f>'MRSF - Midstream HVAC ME'!Q10</f>
        <v>1597.2088072500001</v>
      </c>
      <c r="R6" s="180">
        <f>'MRSF - Midstream HVAC ME'!R10</f>
        <v>1597.2088072500001</v>
      </c>
      <c r="S6" s="180">
        <f>'MRSF - Midstream HVAC ME'!S10</f>
        <v>1597.2088072500001</v>
      </c>
      <c r="T6" s="180">
        <f>'MRSF - Midstream HVAC ME'!T10</f>
        <v>1597.2088072500001</v>
      </c>
      <c r="U6" s="180">
        <f>'MRSF - Midstream HVAC ME'!U10</f>
        <v>1597.2088072500001</v>
      </c>
      <c r="V6" s="180">
        <f>'MRSF - Midstream HVAC ME'!V10</f>
        <v>1496.75114925</v>
      </c>
      <c r="W6" s="180">
        <f>'MRSF - Midstream HVAC ME'!W10</f>
        <v>1496.75114925</v>
      </c>
      <c r="X6" s="180">
        <f>'MRSF - Midstream HVAC ME'!X10</f>
        <v>1496.75114925</v>
      </c>
      <c r="Y6" s="180">
        <f>'MRSF - Midstream HVAC ME'!Y10</f>
        <v>1496.75114925</v>
      </c>
      <c r="Z6" s="180">
        <f>'MRSF - Midstream HVAC ME'!Z10</f>
        <v>1446.7801635000001</v>
      </c>
      <c r="AA6" s="180">
        <f>'MRSF - Midstream HVAC ME'!AA10</f>
        <v>70.788816000000011</v>
      </c>
      <c r="AB6" s="180">
        <f>'MRSF - Midstream HVAC ME'!AB10</f>
        <v>70.788816000000011</v>
      </c>
      <c r="AC6" s="180">
        <f>'MRSF - Midstream HVAC ME'!AC10</f>
        <v>0</v>
      </c>
      <c r="AD6" s="180">
        <f>'MRSF - Midstream HVAC ME'!AD10</f>
        <v>0</v>
      </c>
      <c r="AE6" s="180">
        <f>'MRSF - Midstream HVAC ME'!AE10</f>
        <v>0</v>
      </c>
      <c r="AF6" s="180">
        <f>'MRSF - Midstream HVAC ME'!AF10</f>
        <v>0</v>
      </c>
      <c r="AG6" s="180">
        <f>'MRSF - Midstream HVAC ME'!AG10</f>
        <v>0</v>
      </c>
      <c r="AH6" s="180">
        <f>'MRSF - Midstream HVAC ME'!AH10</f>
        <v>0</v>
      </c>
      <c r="AI6" s="180">
        <f>'MRSF - Midstream HVAC ME'!AI10</f>
        <v>0</v>
      </c>
      <c r="AJ6" s="180">
        <f>'MRSF - Midstream HVAC ME'!AJ10</f>
        <v>0</v>
      </c>
      <c r="AK6" s="180">
        <f>'MRSF - Midstream HVAC ME'!AK10</f>
        <v>0</v>
      </c>
      <c r="AL6" s="180">
        <f>'MRSF - Midstream HVAC ME'!AL10</f>
        <v>0</v>
      </c>
      <c r="AM6" s="180">
        <f>'MRSF - Midstream HVAC ME'!AM10</f>
        <v>0</v>
      </c>
      <c r="AN6" s="180">
        <f>'MRSF - Midstream HVAC ME'!AN10</f>
        <v>0</v>
      </c>
      <c r="AO6" s="180">
        <f>'MRSF - Midstream HVAC ME'!AO10</f>
        <v>0</v>
      </c>
      <c r="AP6" s="180">
        <f>'MRSF - Midstream HVAC ME'!AP10</f>
        <v>0</v>
      </c>
      <c r="AQ6" s="180">
        <f>'MRSF - Midstream HVAC ME'!AQ10</f>
        <v>0</v>
      </c>
      <c r="AR6" s="180">
        <f>'MRSF - Midstream HVAC ME'!AR10</f>
        <v>0</v>
      </c>
      <c r="AS6" s="180">
        <f>'MRSF - Midstream HVAC ME'!AS10</f>
        <v>0</v>
      </c>
      <c r="AT6" s="180">
        <f>'MRSF - Midstream HVAC ME'!AT10</f>
        <v>0</v>
      </c>
      <c r="AU6" s="180">
        <f>'MRSF - Midstream HVAC ME'!AU10</f>
        <v>0</v>
      </c>
      <c r="AV6" s="182">
        <f>SUM(E6:AU6)</f>
        <v>25144.65927225001</v>
      </c>
    </row>
    <row r="7" spans="1:48" ht="15.75" customHeight="1" x14ac:dyDescent="0.3">
      <c r="A7" s="202" t="s">
        <v>163</v>
      </c>
      <c r="B7" s="203">
        <f>'MRSF - Home Efficiency'!B15</f>
        <v>25.69649192613554</v>
      </c>
      <c r="C7" s="204">
        <f>'MRSF - Home Efficiency'!C12</f>
        <v>142.50138237245707</v>
      </c>
      <c r="D7" s="205">
        <f>'MRSF - Home Efficiency'!D12</f>
        <v>0.830350019217862</v>
      </c>
      <c r="E7" s="206"/>
      <c r="F7" s="206"/>
      <c r="G7" s="206"/>
      <c r="H7" s="206"/>
      <c r="I7" s="206"/>
      <c r="J7" s="206"/>
      <c r="K7" s="180">
        <f>'MRSF - Home Efficiency'!K12</f>
        <v>118.32602559154164</v>
      </c>
      <c r="L7" s="180">
        <f>'MRSF - Home Efficiency'!L12</f>
        <v>118.32602559154164</v>
      </c>
      <c r="M7" s="180">
        <f>'MRSF - Home Efficiency'!M12</f>
        <v>118.32602559154164</v>
      </c>
      <c r="N7" s="180">
        <f>'MRSF - Home Efficiency'!N12</f>
        <v>118.32602559154164</v>
      </c>
      <c r="O7" s="180">
        <f>'MRSF - Home Efficiency'!O12</f>
        <v>118.32602559154164</v>
      </c>
      <c r="P7" s="180">
        <f>'MRSF - Home Efficiency'!P12</f>
        <v>118.32602559154164</v>
      </c>
      <c r="Q7" s="180">
        <f>'MRSF - Home Efficiency'!Q12</f>
        <v>118.32602559154164</v>
      </c>
      <c r="R7" s="180">
        <f>'MRSF - Home Efficiency'!R12</f>
        <v>118.32602559154164</v>
      </c>
      <c r="S7" s="180">
        <f>'MRSF - Home Efficiency'!S12</f>
        <v>118.32602559154164</v>
      </c>
      <c r="T7" s="180">
        <f>'MRSF - Home Efficiency'!T12</f>
        <v>118.32602559154164</v>
      </c>
      <c r="U7" s="180">
        <f>'MRSF - Home Efficiency'!U12</f>
        <v>103.71327516585981</v>
      </c>
      <c r="V7" s="180">
        <f>'MRSF - Home Efficiency'!V12</f>
        <v>103.71327516585981</v>
      </c>
      <c r="W7" s="180">
        <f>'MRSF - Home Efficiency'!W12</f>
        <v>103.71327516585981</v>
      </c>
      <c r="X7" s="180">
        <f>'MRSF - Home Efficiency'!X12</f>
        <v>103.71327516585981</v>
      </c>
      <c r="Y7" s="180">
        <f>'MRSF - Home Efficiency'!Y12</f>
        <v>103.71327516585981</v>
      </c>
      <c r="Z7" s="180">
        <f>'MRSF - Home Efficiency'!Z12</f>
        <v>103.71327516585981</v>
      </c>
      <c r="AA7" s="180">
        <f>'MRSF - Home Efficiency'!AA12</f>
        <v>103.71327516585981</v>
      </c>
      <c r="AB7" s="180">
        <f>'MRSF - Home Efficiency'!AB12</f>
        <v>103.71327516585981</v>
      </c>
      <c r="AC7" s="180">
        <f>'MRSF - Home Efficiency'!AC12</f>
        <v>103.71327516585981</v>
      </c>
      <c r="AD7" s="180">
        <f>'MRSF - Home Efficiency'!AD12</f>
        <v>89.294808984385682</v>
      </c>
      <c r="AE7" s="180">
        <f>'MRSF - Home Efficiency'!AE12</f>
        <v>58.457912406047122</v>
      </c>
      <c r="AF7" s="180">
        <f>'MRSF - Home Efficiency'!AF12</f>
        <v>58.457912406047122</v>
      </c>
      <c r="AG7" s="180">
        <f>'MRSF - Home Efficiency'!AG12</f>
        <v>58.457912406047122</v>
      </c>
      <c r="AH7" s="180">
        <f>'MRSF - Home Efficiency'!AH12</f>
        <v>58.457912406047122</v>
      </c>
      <c r="AI7" s="180">
        <f>'MRSF - Home Efficiency'!AI12</f>
        <v>58.457912406047122</v>
      </c>
      <c r="AJ7" s="180">
        <f>'MRSF - Home Efficiency'!AJ12</f>
        <v>58.457912406047122</v>
      </c>
      <c r="AK7" s="180">
        <f>'MRSF - Home Efficiency'!AK12</f>
        <v>58.457912406047122</v>
      </c>
      <c r="AL7" s="180">
        <f>'MRSF - Home Efficiency'!AL12</f>
        <v>58.457912406047122</v>
      </c>
      <c r="AM7" s="180">
        <f>'MRSF - Home Efficiency'!AM12</f>
        <v>58.457912406047122</v>
      </c>
      <c r="AN7" s="180">
        <f>'MRSF - Home Efficiency'!AN12</f>
        <v>58.457912406047122</v>
      </c>
      <c r="AO7" s="180">
        <f>'MRSF - Home Efficiency'!AO12</f>
        <v>0</v>
      </c>
      <c r="AP7" s="180">
        <f>'MRSF - Home Efficiency'!AP12</f>
        <v>0</v>
      </c>
      <c r="AQ7" s="180">
        <f>'MRSF - Home Efficiency'!AQ12</f>
        <v>0</v>
      </c>
      <c r="AR7" s="180">
        <f>'MRSF - Home Efficiency'!AR12</f>
        <v>0</v>
      </c>
      <c r="AS7" s="180">
        <f>'MRSF - Home Efficiency'!AS12</f>
        <v>0</v>
      </c>
      <c r="AT7" s="180">
        <f>'MRSF - Home Efficiency'!AT12</f>
        <v>0</v>
      </c>
      <c r="AU7" s="180">
        <f>'MRSF - Home Efficiency'!AU12</f>
        <v>0</v>
      </c>
      <c r="AV7" s="182">
        <f>SUM(E7:AU7)</f>
        <v>2790.5536654530101</v>
      </c>
    </row>
    <row r="8" spans="1:48" ht="15.75" customHeight="1" x14ac:dyDescent="0.3">
      <c r="A8" s="183" t="s">
        <v>480</v>
      </c>
      <c r="B8" s="199"/>
      <c r="C8" s="185">
        <f>SUM(C5:C7)</f>
        <v>11492.407410064987</v>
      </c>
      <c r="D8" s="208">
        <f>K8/C8</f>
        <v>0.77995488610926689</v>
      </c>
      <c r="E8" s="86"/>
      <c r="F8" s="75"/>
      <c r="G8" s="75"/>
      <c r="H8" s="75"/>
      <c r="I8" s="75"/>
      <c r="J8" s="75"/>
      <c r="K8" s="185">
        <f t="shared" ref="K8:AV8" si="1">SUM(K5:K7)</f>
        <v>8963.559312638532</v>
      </c>
      <c r="L8" s="185">
        <f t="shared" si="1"/>
        <v>8963.559312638532</v>
      </c>
      <c r="M8" s="185">
        <f t="shared" ref="M8:AU8" si="2">SUM(M5:M7)</f>
        <v>8963.559312638532</v>
      </c>
      <c r="N8" s="185">
        <f t="shared" si="2"/>
        <v>8963.559312638532</v>
      </c>
      <c r="O8" s="185">
        <f t="shared" si="2"/>
        <v>8963.559312638532</v>
      </c>
      <c r="P8" s="185">
        <f t="shared" si="2"/>
        <v>8963.559312638532</v>
      </c>
      <c r="Q8" s="185">
        <f t="shared" si="2"/>
        <v>8963.559312638532</v>
      </c>
      <c r="R8" s="185">
        <f t="shared" si="2"/>
        <v>8963.559312638532</v>
      </c>
      <c r="S8" s="185">
        <f t="shared" si="2"/>
        <v>8963.559312638532</v>
      </c>
      <c r="T8" s="185">
        <f t="shared" si="2"/>
        <v>8963.559312638532</v>
      </c>
      <c r="U8" s="185">
        <f t="shared" si="2"/>
        <v>8948.94656221285</v>
      </c>
      <c r="V8" s="185">
        <f t="shared" si="2"/>
        <v>8638.6529919785007</v>
      </c>
      <c r="W8" s="185">
        <f t="shared" si="2"/>
        <v>8638.6529919785007</v>
      </c>
      <c r="X8" s="185">
        <f t="shared" si="2"/>
        <v>8638.6529919785007</v>
      </c>
      <c r="Y8" s="185">
        <f t="shared" si="2"/>
        <v>8638.6529919785007</v>
      </c>
      <c r="Z8" s="185">
        <f t="shared" si="2"/>
        <v>8169.9188266389801</v>
      </c>
      <c r="AA8" s="185">
        <f t="shared" si="2"/>
        <v>944.44492066623434</v>
      </c>
      <c r="AB8" s="185">
        <f t="shared" si="2"/>
        <v>944.44492066623434</v>
      </c>
      <c r="AC8" s="185">
        <f t="shared" si="2"/>
        <v>103.71327516585981</v>
      </c>
      <c r="AD8" s="185">
        <f t="shared" si="2"/>
        <v>89.294808984385682</v>
      </c>
      <c r="AE8" s="185">
        <f t="shared" si="2"/>
        <v>58.457912406047122</v>
      </c>
      <c r="AF8" s="185">
        <f t="shared" si="2"/>
        <v>58.457912406047122</v>
      </c>
      <c r="AG8" s="185">
        <f t="shared" si="2"/>
        <v>58.457912406047122</v>
      </c>
      <c r="AH8" s="185">
        <f t="shared" si="2"/>
        <v>58.457912406047122</v>
      </c>
      <c r="AI8" s="185">
        <f t="shared" si="2"/>
        <v>58.457912406047122</v>
      </c>
      <c r="AJ8" s="185">
        <f t="shared" si="2"/>
        <v>58.457912406047122</v>
      </c>
      <c r="AK8" s="185">
        <f t="shared" si="2"/>
        <v>58.457912406047122</v>
      </c>
      <c r="AL8" s="185">
        <f t="shared" si="2"/>
        <v>58.457912406047122</v>
      </c>
      <c r="AM8" s="185">
        <f t="shared" si="2"/>
        <v>58.457912406047122</v>
      </c>
      <c r="AN8" s="185">
        <f t="shared" si="2"/>
        <v>58.457912406047122</v>
      </c>
      <c r="AO8" s="185">
        <f t="shared" si="2"/>
        <v>0</v>
      </c>
      <c r="AP8" s="185">
        <f t="shared" si="2"/>
        <v>0</v>
      </c>
      <c r="AQ8" s="185">
        <f t="shared" si="2"/>
        <v>0</v>
      </c>
      <c r="AR8" s="185">
        <f t="shared" si="2"/>
        <v>0</v>
      </c>
      <c r="AS8" s="185">
        <f t="shared" si="2"/>
        <v>0</v>
      </c>
      <c r="AT8" s="185">
        <f t="shared" si="2"/>
        <v>0</v>
      </c>
      <c r="AU8" s="185">
        <f t="shared" si="2"/>
        <v>0</v>
      </c>
      <c r="AV8" s="177">
        <f t="shared" si="1"/>
        <v>143975.54753269439</v>
      </c>
    </row>
    <row r="9" spans="1:48" ht="15.75" customHeight="1" x14ac:dyDescent="0.3">
      <c r="A9" s="183" t="s">
        <v>481</v>
      </c>
      <c r="B9" s="188"/>
      <c r="C9" s="189"/>
      <c r="D9" s="200"/>
      <c r="E9" s="78"/>
      <c r="F9" s="78"/>
      <c r="G9" s="78"/>
      <c r="H9" s="78"/>
      <c r="I9" s="78"/>
      <c r="J9" s="79"/>
      <c r="K9" s="177">
        <f>K8-K8</f>
        <v>0</v>
      </c>
      <c r="L9" s="191">
        <f>K8-L8</f>
        <v>0</v>
      </c>
      <c r="M9" s="191">
        <f t="shared" ref="M9:AU9" si="3">L8-M8</f>
        <v>0</v>
      </c>
      <c r="N9" s="191">
        <f t="shared" si="3"/>
        <v>0</v>
      </c>
      <c r="O9" s="191">
        <f t="shared" si="3"/>
        <v>0</v>
      </c>
      <c r="P9" s="191">
        <f t="shared" si="3"/>
        <v>0</v>
      </c>
      <c r="Q9" s="191">
        <f t="shared" si="3"/>
        <v>0</v>
      </c>
      <c r="R9" s="191">
        <f t="shared" si="3"/>
        <v>0</v>
      </c>
      <c r="S9" s="191">
        <f t="shared" si="3"/>
        <v>0</v>
      </c>
      <c r="T9" s="191">
        <f t="shared" si="3"/>
        <v>0</v>
      </c>
      <c r="U9" s="191">
        <f t="shared" si="3"/>
        <v>14.612750425681952</v>
      </c>
      <c r="V9" s="191">
        <f t="shared" si="3"/>
        <v>310.29357023434932</v>
      </c>
      <c r="W9" s="191">
        <f t="shared" si="3"/>
        <v>0</v>
      </c>
      <c r="X9" s="191">
        <f t="shared" si="3"/>
        <v>0</v>
      </c>
      <c r="Y9" s="191">
        <f t="shared" si="3"/>
        <v>0</v>
      </c>
      <c r="Z9" s="191">
        <f t="shared" si="3"/>
        <v>468.73416533952059</v>
      </c>
      <c r="AA9" s="191">
        <f t="shared" si="3"/>
        <v>7225.4739059727453</v>
      </c>
      <c r="AB9" s="191">
        <f t="shared" si="3"/>
        <v>0</v>
      </c>
      <c r="AC9" s="191">
        <f t="shared" si="3"/>
        <v>840.7316455003745</v>
      </c>
      <c r="AD9" s="191">
        <f t="shared" si="3"/>
        <v>14.41846618147413</v>
      </c>
      <c r="AE9" s="191">
        <f t="shared" si="3"/>
        <v>30.83689657833856</v>
      </c>
      <c r="AF9" s="191">
        <f t="shared" si="3"/>
        <v>0</v>
      </c>
      <c r="AG9" s="191">
        <f t="shared" si="3"/>
        <v>0</v>
      </c>
      <c r="AH9" s="191">
        <f t="shared" si="3"/>
        <v>0</v>
      </c>
      <c r="AI9" s="191">
        <f t="shared" si="3"/>
        <v>0</v>
      </c>
      <c r="AJ9" s="191">
        <f t="shared" si="3"/>
        <v>0</v>
      </c>
      <c r="AK9" s="191">
        <f t="shared" si="3"/>
        <v>0</v>
      </c>
      <c r="AL9" s="191">
        <f t="shared" si="3"/>
        <v>0</v>
      </c>
      <c r="AM9" s="191">
        <f t="shared" si="3"/>
        <v>0</v>
      </c>
      <c r="AN9" s="191">
        <f t="shared" si="3"/>
        <v>0</v>
      </c>
      <c r="AO9" s="191">
        <f t="shared" si="3"/>
        <v>58.457912406047122</v>
      </c>
      <c r="AP9" s="191">
        <f t="shared" si="3"/>
        <v>0</v>
      </c>
      <c r="AQ9" s="191">
        <f t="shared" si="3"/>
        <v>0</v>
      </c>
      <c r="AR9" s="191">
        <f t="shared" si="3"/>
        <v>0</v>
      </c>
      <c r="AS9" s="191">
        <f t="shared" si="3"/>
        <v>0</v>
      </c>
      <c r="AT9" s="191">
        <f t="shared" si="3"/>
        <v>0</v>
      </c>
      <c r="AU9" s="191">
        <f t="shared" si="3"/>
        <v>0</v>
      </c>
      <c r="AV9" s="85"/>
    </row>
    <row r="10" spans="1:48" ht="15.75" customHeight="1" x14ac:dyDescent="0.3">
      <c r="A10" s="183" t="s">
        <v>482</v>
      </c>
      <c r="B10" s="188"/>
      <c r="C10" s="189"/>
      <c r="D10" s="189"/>
      <c r="E10" s="75"/>
      <c r="F10" s="75"/>
      <c r="G10" s="75"/>
      <c r="H10" s="75"/>
      <c r="I10" s="75"/>
      <c r="J10" s="80"/>
      <c r="K10" s="177">
        <f>$K$8-K8</f>
        <v>0</v>
      </c>
      <c r="L10" s="193">
        <f>$K$8-L8</f>
        <v>0</v>
      </c>
      <c r="M10" s="193">
        <f t="shared" ref="M10:AU10" si="4">$K$8-M8</f>
        <v>0</v>
      </c>
      <c r="N10" s="193">
        <f t="shared" si="4"/>
        <v>0</v>
      </c>
      <c r="O10" s="193">
        <f t="shared" si="4"/>
        <v>0</v>
      </c>
      <c r="P10" s="193">
        <f t="shared" si="4"/>
        <v>0</v>
      </c>
      <c r="Q10" s="193">
        <f t="shared" si="4"/>
        <v>0</v>
      </c>
      <c r="R10" s="193">
        <f t="shared" si="4"/>
        <v>0</v>
      </c>
      <c r="S10" s="193">
        <f t="shared" si="4"/>
        <v>0</v>
      </c>
      <c r="T10" s="193">
        <f t="shared" si="4"/>
        <v>0</v>
      </c>
      <c r="U10" s="193">
        <f t="shared" si="4"/>
        <v>14.612750425681952</v>
      </c>
      <c r="V10" s="193">
        <f t="shared" si="4"/>
        <v>324.90632066003127</v>
      </c>
      <c r="W10" s="193">
        <f t="shared" si="4"/>
        <v>324.90632066003127</v>
      </c>
      <c r="X10" s="193">
        <f t="shared" si="4"/>
        <v>324.90632066003127</v>
      </c>
      <c r="Y10" s="193">
        <f t="shared" si="4"/>
        <v>324.90632066003127</v>
      </c>
      <c r="Z10" s="193">
        <f t="shared" si="4"/>
        <v>793.64048599955186</v>
      </c>
      <c r="AA10" s="193">
        <f t="shared" si="4"/>
        <v>8019.1143919722981</v>
      </c>
      <c r="AB10" s="193">
        <f t="shared" si="4"/>
        <v>8019.1143919722981</v>
      </c>
      <c r="AC10" s="193">
        <f t="shared" si="4"/>
        <v>8859.8460374726728</v>
      </c>
      <c r="AD10" s="193">
        <f t="shared" si="4"/>
        <v>8874.2645036541471</v>
      </c>
      <c r="AE10" s="193">
        <f t="shared" si="4"/>
        <v>8905.1014002324846</v>
      </c>
      <c r="AF10" s="193">
        <f t="shared" si="4"/>
        <v>8905.1014002324846</v>
      </c>
      <c r="AG10" s="193">
        <f t="shared" si="4"/>
        <v>8905.1014002324846</v>
      </c>
      <c r="AH10" s="193">
        <f t="shared" si="4"/>
        <v>8905.1014002324846</v>
      </c>
      <c r="AI10" s="193">
        <f t="shared" si="4"/>
        <v>8905.1014002324846</v>
      </c>
      <c r="AJ10" s="193">
        <f t="shared" si="4"/>
        <v>8905.1014002324846</v>
      </c>
      <c r="AK10" s="193">
        <f t="shared" si="4"/>
        <v>8905.1014002324846</v>
      </c>
      <c r="AL10" s="193">
        <f t="shared" si="4"/>
        <v>8905.1014002324846</v>
      </c>
      <c r="AM10" s="193">
        <f t="shared" si="4"/>
        <v>8905.1014002324846</v>
      </c>
      <c r="AN10" s="193">
        <f t="shared" si="4"/>
        <v>8905.1014002324846</v>
      </c>
      <c r="AO10" s="193">
        <f t="shared" si="4"/>
        <v>8963.559312638532</v>
      </c>
      <c r="AP10" s="193">
        <f t="shared" si="4"/>
        <v>8963.559312638532</v>
      </c>
      <c r="AQ10" s="193">
        <f t="shared" si="4"/>
        <v>8963.559312638532</v>
      </c>
      <c r="AR10" s="193">
        <f t="shared" si="4"/>
        <v>8963.559312638532</v>
      </c>
      <c r="AS10" s="193">
        <f t="shared" si="4"/>
        <v>8963.559312638532</v>
      </c>
      <c r="AT10" s="193">
        <f t="shared" si="4"/>
        <v>8963.559312638532</v>
      </c>
      <c r="AU10" s="193">
        <f t="shared" si="4"/>
        <v>8963.559312638532</v>
      </c>
      <c r="AV10" s="81"/>
    </row>
    <row r="11" spans="1:48" ht="15.75" customHeight="1" x14ac:dyDescent="0.3">
      <c r="A11" s="196" t="s">
        <v>66</v>
      </c>
      <c r="B11" s="209">
        <f>SUMPRODUCT(B5:B7,C5:C7)/C8</f>
        <v>16.095687202009731</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10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08" t="s">
        <v>77</v>
      </c>
      <c r="B13" s="510" t="s">
        <v>66</v>
      </c>
      <c r="C13" s="510" t="str">
        <f>C3</f>
        <v>Annual Verified Gross Savings (MWh)</v>
      </c>
      <c r="D13" s="514" t="s">
        <v>57</v>
      </c>
      <c r="E13" s="24"/>
      <c r="F13" s="24"/>
      <c r="G13" s="24"/>
      <c r="H13" s="24"/>
      <c r="I13" s="24"/>
      <c r="J13" s="24"/>
      <c r="K13" s="101" t="s">
        <v>283</v>
      </c>
      <c r="L13" s="146"/>
      <c r="M13" s="146"/>
      <c r="N13" s="146"/>
      <c r="O13" s="146"/>
      <c r="P13" s="146"/>
      <c r="Q13" s="146"/>
      <c r="R13" s="146"/>
      <c r="S13" s="146"/>
      <c r="T13" s="146"/>
      <c r="U13" s="146"/>
      <c r="V13" s="146"/>
      <c r="W13" s="146"/>
      <c r="X13" s="146"/>
      <c r="Y13" s="146"/>
      <c r="Z13" s="237"/>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513"/>
      <c r="B14" s="512"/>
      <c r="C14" s="512"/>
      <c r="D14" s="515"/>
      <c r="E14" s="24"/>
      <c r="F14" s="24"/>
      <c r="G14" s="24"/>
      <c r="H14" s="24"/>
      <c r="I14" s="24"/>
      <c r="J14" s="24"/>
      <c r="K14" s="169">
        <f t="shared" ref="K14:K20" si="5">AA4</f>
        <v>2040</v>
      </c>
      <c r="L14" s="169">
        <f t="shared" ref="L14:L20" si="6">AB4</f>
        <v>2041</v>
      </c>
      <c r="M14" s="169">
        <f t="shared" ref="M14:M20" si="7">AC4</f>
        <v>2042</v>
      </c>
      <c r="N14" s="169">
        <f t="shared" ref="N14:N20" si="8">AD4</f>
        <v>2043</v>
      </c>
      <c r="O14" s="169">
        <f t="shared" ref="O14:O20" si="9">AE4</f>
        <v>2044</v>
      </c>
      <c r="P14" s="169">
        <f t="shared" ref="P14:P20" si="10">AF4</f>
        <v>2045</v>
      </c>
      <c r="Q14" s="169">
        <f t="shared" ref="Q14:Q20" si="11">AG4</f>
        <v>2046</v>
      </c>
      <c r="R14" s="169">
        <f t="shared" ref="R14:R20" si="12">AH4</f>
        <v>2047</v>
      </c>
      <c r="S14" s="169">
        <f t="shared" ref="S14:S20" si="13">AI4</f>
        <v>2048</v>
      </c>
      <c r="T14" s="169">
        <f t="shared" ref="T14:T20" si="14">AJ4</f>
        <v>2049</v>
      </c>
      <c r="U14" s="169">
        <f t="shared" ref="U14:U20" si="15">AK4</f>
        <v>2050</v>
      </c>
      <c r="V14" s="169">
        <f t="shared" ref="V14:V20" si="16">AL4</f>
        <v>2051</v>
      </c>
      <c r="W14" s="169">
        <f t="shared" ref="W14:W20" si="17">AM4</f>
        <v>2052</v>
      </c>
      <c r="X14" s="169">
        <f t="shared" ref="X14:X20" si="18">AN4</f>
        <v>2053</v>
      </c>
      <c r="Y14" s="169">
        <f t="shared" ref="Y14:Y20" si="19">AO4</f>
        <v>2054</v>
      </c>
      <c r="Z14" s="169">
        <f t="shared" ref="Z14:Z20" si="20">AP4</f>
        <v>2055</v>
      </c>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202" t="str">
        <f>A5</f>
        <v>Midstream HVAC</v>
      </c>
      <c r="B15" s="203">
        <f>B5</f>
        <v>16.013185526693867</v>
      </c>
      <c r="C15" s="204">
        <f>C5</f>
        <v>9752.6972204425292</v>
      </c>
      <c r="D15" s="205">
        <f>D5</f>
        <v>0.74318153388423458</v>
      </c>
      <c r="E15" s="206"/>
      <c r="F15" s="206"/>
      <c r="G15" s="206"/>
      <c r="H15" s="206"/>
      <c r="I15" s="206"/>
      <c r="J15" s="206"/>
      <c r="K15" s="180">
        <f t="shared" si="5"/>
        <v>769.9428295003745</v>
      </c>
      <c r="L15" s="180">
        <f t="shared" si="6"/>
        <v>769.9428295003745</v>
      </c>
      <c r="M15" s="180">
        <f t="shared" si="7"/>
        <v>0</v>
      </c>
      <c r="N15" s="180">
        <f t="shared" si="8"/>
        <v>0</v>
      </c>
      <c r="O15" s="180">
        <f t="shared" si="9"/>
        <v>0</v>
      </c>
      <c r="P15" s="180">
        <f t="shared" si="10"/>
        <v>0</v>
      </c>
      <c r="Q15" s="180">
        <f t="shared" si="11"/>
        <v>0</v>
      </c>
      <c r="R15" s="180">
        <f t="shared" si="12"/>
        <v>0</v>
      </c>
      <c r="S15" s="180">
        <f t="shared" si="13"/>
        <v>0</v>
      </c>
      <c r="T15" s="180">
        <f t="shared" si="14"/>
        <v>0</v>
      </c>
      <c r="U15" s="180">
        <f t="shared" si="15"/>
        <v>0</v>
      </c>
      <c r="V15" s="180">
        <f t="shared" si="16"/>
        <v>0</v>
      </c>
      <c r="W15" s="180">
        <f t="shared" si="17"/>
        <v>0</v>
      </c>
      <c r="X15" s="180">
        <f t="shared" si="18"/>
        <v>0</v>
      </c>
      <c r="Y15" s="180">
        <f t="shared" si="19"/>
        <v>0</v>
      </c>
      <c r="Z15" s="180">
        <f t="shared" si="20"/>
        <v>0</v>
      </c>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202" t="str">
        <f t="shared" ref="A16:D17" si="21">A6</f>
        <v>Midstream HVAC Market Effects</v>
      </c>
      <c r="B16" s="203">
        <f t="shared" si="21"/>
        <v>15.742875419991522</v>
      </c>
      <c r="C16" s="204">
        <f t="shared" si="21"/>
        <v>1597.2088072500001</v>
      </c>
      <c r="D16" s="205" t="str">
        <f t="shared" si="21"/>
        <v>N/A</v>
      </c>
      <c r="E16" s="206"/>
      <c r="F16" s="206"/>
      <c r="G16" s="206"/>
      <c r="H16" s="206"/>
      <c r="I16" s="206"/>
      <c r="J16" s="206"/>
      <c r="K16" s="180">
        <f t="shared" si="5"/>
        <v>70.788816000000011</v>
      </c>
      <c r="L16" s="180">
        <f t="shared" si="6"/>
        <v>70.788816000000011</v>
      </c>
      <c r="M16" s="180">
        <f t="shared" si="7"/>
        <v>0</v>
      </c>
      <c r="N16" s="180">
        <f t="shared" si="8"/>
        <v>0</v>
      </c>
      <c r="O16" s="180">
        <f t="shared" si="9"/>
        <v>0</v>
      </c>
      <c r="P16" s="180">
        <f t="shared" si="10"/>
        <v>0</v>
      </c>
      <c r="Q16" s="180">
        <f t="shared" si="11"/>
        <v>0</v>
      </c>
      <c r="R16" s="180">
        <f t="shared" si="12"/>
        <v>0</v>
      </c>
      <c r="S16" s="180">
        <f t="shared" si="13"/>
        <v>0</v>
      </c>
      <c r="T16" s="180">
        <f t="shared" si="14"/>
        <v>0</v>
      </c>
      <c r="U16" s="180">
        <f t="shared" si="15"/>
        <v>0</v>
      </c>
      <c r="V16" s="180">
        <f t="shared" si="16"/>
        <v>0</v>
      </c>
      <c r="W16" s="180">
        <f t="shared" si="17"/>
        <v>0</v>
      </c>
      <c r="X16" s="180">
        <f t="shared" si="18"/>
        <v>0</v>
      </c>
      <c r="Y16" s="180">
        <f t="shared" si="19"/>
        <v>0</v>
      </c>
      <c r="Z16" s="180">
        <f t="shared" si="20"/>
        <v>0</v>
      </c>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 t="shared" si="21"/>
        <v>Home Efficiency</v>
      </c>
      <c r="B17" s="203">
        <f t="shared" si="21"/>
        <v>25.69649192613554</v>
      </c>
      <c r="C17" s="204">
        <f t="shared" si="21"/>
        <v>142.50138237245707</v>
      </c>
      <c r="D17" s="205">
        <f t="shared" si="21"/>
        <v>0.830350019217862</v>
      </c>
      <c r="E17" s="206"/>
      <c r="F17" s="206"/>
      <c r="G17" s="206"/>
      <c r="H17" s="206"/>
      <c r="I17" s="206"/>
      <c r="J17" s="206"/>
      <c r="K17" s="180">
        <f t="shared" si="5"/>
        <v>103.71327516585981</v>
      </c>
      <c r="L17" s="180">
        <f t="shared" si="6"/>
        <v>103.71327516585981</v>
      </c>
      <c r="M17" s="180">
        <f t="shared" si="7"/>
        <v>103.71327516585981</v>
      </c>
      <c r="N17" s="180">
        <f t="shared" si="8"/>
        <v>89.294808984385682</v>
      </c>
      <c r="O17" s="180">
        <f t="shared" si="9"/>
        <v>58.457912406047122</v>
      </c>
      <c r="P17" s="180">
        <f t="shared" si="10"/>
        <v>58.457912406047122</v>
      </c>
      <c r="Q17" s="180">
        <f t="shared" si="11"/>
        <v>58.457912406047122</v>
      </c>
      <c r="R17" s="180">
        <f t="shared" si="12"/>
        <v>58.457912406047122</v>
      </c>
      <c r="S17" s="180">
        <f t="shared" si="13"/>
        <v>58.457912406047122</v>
      </c>
      <c r="T17" s="180">
        <f t="shared" si="14"/>
        <v>58.457912406047122</v>
      </c>
      <c r="U17" s="180">
        <f t="shared" si="15"/>
        <v>58.457912406047122</v>
      </c>
      <c r="V17" s="180">
        <f t="shared" si="16"/>
        <v>58.457912406047122</v>
      </c>
      <c r="W17" s="180">
        <f t="shared" si="17"/>
        <v>58.457912406047122</v>
      </c>
      <c r="X17" s="180">
        <f t="shared" si="18"/>
        <v>58.457912406047122</v>
      </c>
      <c r="Y17" s="180">
        <f t="shared" si="19"/>
        <v>0</v>
      </c>
      <c r="Z17" s="180">
        <f t="shared" si="20"/>
        <v>0</v>
      </c>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183" t="str">
        <f>A8</f>
        <v>2024 CPAS</v>
      </c>
      <c r="B18" s="199"/>
      <c r="C18" s="185">
        <f>C8</f>
        <v>11492.407410064987</v>
      </c>
      <c r="D18" s="208">
        <f>D8</f>
        <v>0.77995488610926689</v>
      </c>
      <c r="E18" s="86"/>
      <c r="F18" s="75"/>
      <c r="G18" s="75"/>
      <c r="H18" s="75"/>
      <c r="I18" s="75"/>
      <c r="J18" s="75"/>
      <c r="K18" s="185">
        <f t="shared" si="5"/>
        <v>944.44492066623434</v>
      </c>
      <c r="L18" s="185">
        <f t="shared" si="6"/>
        <v>944.44492066623434</v>
      </c>
      <c r="M18" s="185">
        <f t="shared" si="7"/>
        <v>103.71327516585981</v>
      </c>
      <c r="N18" s="185">
        <f t="shared" si="8"/>
        <v>89.294808984385682</v>
      </c>
      <c r="O18" s="185">
        <f t="shared" si="9"/>
        <v>58.457912406047122</v>
      </c>
      <c r="P18" s="185">
        <f t="shared" si="10"/>
        <v>58.457912406047122</v>
      </c>
      <c r="Q18" s="185">
        <f t="shared" si="11"/>
        <v>58.457912406047122</v>
      </c>
      <c r="R18" s="185">
        <f t="shared" si="12"/>
        <v>58.457912406047122</v>
      </c>
      <c r="S18" s="185">
        <f t="shared" si="13"/>
        <v>58.457912406047122</v>
      </c>
      <c r="T18" s="185">
        <f t="shared" si="14"/>
        <v>58.457912406047122</v>
      </c>
      <c r="U18" s="185">
        <f t="shared" si="15"/>
        <v>58.457912406047122</v>
      </c>
      <c r="V18" s="185">
        <f t="shared" si="16"/>
        <v>58.457912406047122</v>
      </c>
      <c r="W18" s="185">
        <f t="shared" si="17"/>
        <v>58.457912406047122</v>
      </c>
      <c r="X18" s="185">
        <f t="shared" si="18"/>
        <v>58.457912406047122</v>
      </c>
      <c r="Y18" s="185">
        <f t="shared" si="19"/>
        <v>0</v>
      </c>
      <c r="Z18" s="185">
        <f t="shared" si="20"/>
        <v>0</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183" t="str">
        <f t="shared" ref="A19:A21" si="22">A9</f>
        <v>Expiring 2024 CPAS</v>
      </c>
      <c r="B19" s="188"/>
      <c r="C19" s="189"/>
      <c r="D19" s="200"/>
      <c r="E19" s="78"/>
      <c r="F19" s="78"/>
      <c r="G19" s="78"/>
      <c r="H19" s="78"/>
      <c r="I19" s="78"/>
      <c r="J19" s="79"/>
      <c r="K19" s="177">
        <f t="shared" si="5"/>
        <v>7225.4739059727453</v>
      </c>
      <c r="L19" s="177">
        <f t="shared" si="6"/>
        <v>0</v>
      </c>
      <c r="M19" s="177">
        <f t="shared" si="7"/>
        <v>840.7316455003745</v>
      </c>
      <c r="N19" s="177">
        <f t="shared" si="8"/>
        <v>14.41846618147413</v>
      </c>
      <c r="O19" s="177">
        <f t="shared" si="9"/>
        <v>30.83689657833856</v>
      </c>
      <c r="P19" s="177">
        <f t="shared" si="10"/>
        <v>0</v>
      </c>
      <c r="Q19" s="177">
        <f t="shared" si="11"/>
        <v>0</v>
      </c>
      <c r="R19" s="177">
        <f t="shared" si="12"/>
        <v>0</v>
      </c>
      <c r="S19" s="177">
        <f t="shared" si="13"/>
        <v>0</v>
      </c>
      <c r="T19" s="177">
        <f t="shared" si="14"/>
        <v>0</v>
      </c>
      <c r="U19" s="177">
        <f t="shared" si="15"/>
        <v>0</v>
      </c>
      <c r="V19" s="177">
        <f t="shared" si="16"/>
        <v>0</v>
      </c>
      <c r="W19" s="177">
        <f t="shared" si="17"/>
        <v>0</v>
      </c>
      <c r="X19" s="177">
        <f t="shared" si="18"/>
        <v>0</v>
      </c>
      <c r="Y19" s="177">
        <f t="shared" si="19"/>
        <v>58.457912406047122</v>
      </c>
      <c r="Z19" s="177">
        <f t="shared" si="2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183" t="str">
        <f t="shared" si="22"/>
        <v>Expired 2024 CPAS</v>
      </c>
      <c r="B20" s="188"/>
      <c r="C20" s="189"/>
      <c r="D20" s="189"/>
      <c r="E20" s="75"/>
      <c r="F20" s="75"/>
      <c r="G20" s="75"/>
      <c r="H20" s="75"/>
      <c r="I20" s="75"/>
      <c r="J20" s="80"/>
      <c r="K20" s="177">
        <f t="shared" si="5"/>
        <v>8019.1143919722981</v>
      </c>
      <c r="L20" s="177">
        <f t="shared" si="6"/>
        <v>8019.1143919722981</v>
      </c>
      <c r="M20" s="177">
        <f t="shared" si="7"/>
        <v>8859.8460374726728</v>
      </c>
      <c r="N20" s="177">
        <f t="shared" si="8"/>
        <v>8874.2645036541471</v>
      </c>
      <c r="O20" s="177">
        <f t="shared" si="9"/>
        <v>8905.1014002324846</v>
      </c>
      <c r="P20" s="177">
        <f t="shared" si="10"/>
        <v>8905.1014002324846</v>
      </c>
      <c r="Q20" s="177">
        <f t="shared" si="11"/>
        <v>8905.1014002324846</v>
      </c>
      <c r="R20" s="177">
        <f t="shared" si="12"/>
        <v>8905.1014002324846</v>
      </c>
      <c r="S20" s="177">
        <f t="shared" si="13"/>
        <v>8905.1014002324846</v>
      </c>
      <c r="T20" s="177">
        <f t="shared" si="14"/>
        <v>8905.1014002324846</v>
      </c>
      <c r="U20" s="177">
        <f t="shared" si="15"/>
        <v>8905.1014002324846</v>
      </c>
      <c r="V20" s="177">
        <f t="shared" si="16"/>
        <v>8905.1014002324846</v>
      </c>
      <c r="W20" s="177">
        <f t="shared" si="17"/>
        <v>8905.1014002324846</v>
      </c>
      <c r="X20" s="177">
        <f t="shared" si="18"/>
        <v>8905.1014002324846</v>
      </c>
      <c r="Y20" s="177">
        <f t="shared" si="19"/>
        <v>8963.559312638532</v>
      </c>
      <c r="Z20" s="177">
        <f t="shared" si="20"/>
        <v>8963.559312638532</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196" t="str">
        <f t="shared" si="22"/>
        <v>WAML</v>
      </c>
      <c r="B21" s="209">
        <f>B11</f>
        <v>16.095687202009731</v>
      </c>
      <c r="C21" s="56"/>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30"/>
      <c r="B22" s="100"/>
      <c r="C22" s="30"/>
      <c r="D22" s="30"/>
      <c r="E22" s="30"/>
      <c r="F22" s="30"/>
      <c r="G22" s="30"/>
      <c r="H22" s="30"/>
      <c r="I22" s="30"/>
      <c r="J22" s="30"/>
      <c r="K22" s="30"/>
      <c r="L22" s="30"/>
      <c r="M22" s="30"/>
      <c r="N22" s="30"/>
      <c r="O22" s="30"/>
      <c r="P22" s="30"/>
      <c r="Q22" s="30"/>
      <c r="R22" s="30"/>
      <c r="S22" s="30"/>
      <c r="T22" s="30"/>
      <c r="U22" s="30"/>
    </row>
    <row r="23" spans="1:48" hidden="1" x14ac:dyDescent="0.3"/>
    <row r="24" spans="1:48" hidden="1" x14ac:dyDescent="0.3"/>
    <row r="25" spans="1:48" hidden="1" x14ac:dyDescent="0.3"/>
    <row r="26" spans="1:48" hidden="1" x14ac:dyDescent="0.3"/>
  </sheetData>
  <mergeCells count="9">
    <mergeCell ref="AV3:AV4"/>
    <mergeCell ref="A13:A14"/>
    <mergeCell ref="B13:B14"/>
    <mergeCell ref="C13:C14"/>
    <mergeCell ref="D13:D14"/>
    <mergeCell ref="A3:A4"/>
    <mergeCell ref="B3:B4"/>
    <mergeCell ref="C3:C4"/>
    <mergeCell ref="D3:D4"/>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0D4A-37D0-468B-8629-5A6D88B2CF77}">
  <dimension ref="A1:AY32"/>
  <sheetViews>
    <sheetView workbookViewId="0">
      <selection activeCell="K3" sqref="K3:AU4"/>
    </sheetView>
    <sheetView workbookViewId="1"/>
  </sheetViews>
  <sheetFormatPr defaultRowHeight="15" x14ac:dyDescent="0.25"/>
  <cols>
    <col min="1" max="1" width="32.77734375" style="83" customWidth="1"/>
    <col min="2" max="2" width="8.77734375" style="83" customWidth="1"/>
    <col min="3" max="3" width="14.77734375" style="83" customWidth="1"/>
    <col min="4" max="4" width="5.77734375" style="83" customWidth="1"/>
    <col min="5" max="10" width="7.77734375" style="83" hidden="1" customWidth="1"/>
    <col min="11" max="47" width="7.77734375" style="83" customWidth="1"/>
    <col min="48" max="48" width="9.88671875" style="83" customWidth="1"/>
    <col min="49" max="16384" width="8.88671875" style="83"/>
  </cols>
  <sheetData>
    <row r="1" spans="1:49" ht="15.75" customHeight="1" x14ac:dyDescent="0.3">
      <c r="A1" s="398" t="s">
        <v>536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15.75" customHeight="1" x14ac:dyDescent="0.25">
      <c r="A2" s="167"/>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ht="15.75" customHeight="1" x14ac:dyDescent="0.25">
      <c r="A3" s="523" t="s">
        <v>77</v>
      </c>
      <c r="B3" s="525" t="s">
        <v>66</v>
      </c>
      <c r="C3" s="510" t="s">
        <v>282</v>
      </c>
      <c r="D3" s="510" t="s">
        <v>57</v>
      </c>
      <c r="E3" s="113"/>
      <c r="F3" s="114"/>
      <c r="G3" s="114"/>
      <c r="H3" s="114"/>
      <c r="I3" s="114"/>
      <c r="J3" s="323"/>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28" t="s">
        <v>1</v>
      </c>
      <c r="AW3" s="2"/>
    </row>
    <row r="4" spans="1:49" ht="15.75" customHeight="1" x14ac:dyDescent="0.25">
      <c r="A4" s="524"/>
      <c r="B4" s="526"/>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29"/>
      <c r="AW4" s="2"/>
    </row>
    <row r="5" spans="1:49" customFormat="1" ht="15.75" customHeight="1" x14ac:dyDescent="0.3">
      <c r="A5" s="202" t="s">
        <v>92</v>
      </c>
      <c r="B5" s="203">
        <f>'Kits - School Kits'!B18</f>
        <v>9.4873679509838009</v>
      </c>
      <c r="C5" s="204">
        <f>'Kits - School Kits'!C15</f>
        <v>7826.641516408662</v>
      </c>
      <c r="D5" s="205">
        <f>'Kits - School Kits'!D15</f>
        <v>1</v>
      </c>
      <c r="E5" s="206"/>
      <c r="F5" s="206"/>
      <c r="G5" s="206"/>
      <c r="H5" s="206"/>
      <c r="I5" s="206"/>
      <c r="J5" s="206"/>
      <c r="K5" s="180">
        <f>'Kits - School Kits'!K15</f>
        <v>7826.641516408662</v>
      </c>
      <c r="L5" s="180">
        <f>'Kits - School Kits'!L15</f>
        <v>7826.641516408662</v>
      </c>
      <c r="M5" s="180">
        <f>'Kits - School Kits'!M15</f>
        <v>6961.7410081427615</v>
      </c>
      <c r="N5" s="180">
        <f>'Kits - School Kits'!N15</f>
        <v>6961.7410081427615</v>
      </c>
      <c r="O5" s="180">
        <f>'Kits - School Kits'!O15</f>
        <v>6961.7410081427615</v>
      </c>
      <c r="P5" s="180">
        <f>'Kits - School Kits'!P15</f>
        <v>6961.7410081427615</v>
      </c>
      <c r="Q5" s="180">
        <f>'Kits - School Kits'!Q15</f>
        <v>6961.7410081427615</v>
      </c>
      <c r="R5" s="180">
        <f>'Kits - School Kits'!R15</f>
        <v>6456.6490931427606</v>
      </c>
      <c r="S5" s="180">
        <f>'Kits - School Kits'!S15</f>
        <v>4520.0740657827619</v>
      </c>
      <c r="T5" s="180">
        <f>'Kits - School Kits'!T15</f>
        <v>4520.0740657827619</v>
      </c>
      <c r="U5" s="180">
        <f>'Kits - School Kits'!U15</f>
        <v>962.25842758753788</v>
      </c>
      <c r="V5" s="180">
        <f>'Kits - School Kits'!V15</f>
        <v>962.25842758753788</v>
      </c>
      <c r="W5" s="180">
        <f>'Kits - School Kits'!W15</f>
        <v>962.25842758753788</v>
      </c>
      <c r="X5" s="180">
        <f>'Kits - School Kits'!X15</f>
        <v>962.25842758753788</v>
      </c>
      <c r="Y5" s="180">
        <f>'Kits - School Kits'!Y15</f>
        <v>962.25842758753788</v>
      </c>
      <c r="Z5" s="180">
        <f>'Kits - School Kits'!Z15</f>
        <v>696.83009008753788</v>
      </c>
      <c r="AA5" s="180">
        <f>'Kits - School Kits'!AA15</f>
        <v>696.83009008753788</v>
      </c>
      <c r="AB5" s="180">
        <f>'Kits - School Kits'!AB15</f>
        <v>696.83009008753788</v>
      </c>
      <c r="AC5" s="180">
        <f>'Kits - School Kits'!AC15</f>
        <v>696.83009008753788</v>
      </c>
      <c r="AD5" s="180">
        <f>'Kits - School Kits'!AD15</f>
        <v>696.83009008753788</v>
      </c>
      <c r="AE5" s="180">
        <f>'Kits - School Kits'!AE15</f>
        <v>0</v>
      </c>
      <c r="AF5" s="180">
        <f>'Kits - School Kits'!AF15</f>
        <v>0</v>
      </c>
      <c r="AG5" s="180">
        <f>'Kits - School Kits'!AG15</f>
        <v>0</v>
      </c>
      <c r="AH5" s="180">
        <f>'Kits - School Kits'!AH15</f>
        <v>0</v>
      </c>
      <c r="AI5" s="180">
        <f>'Kits - School Kits'!AI15</f>
        <v>0</v>
      </c>
      <c r="AJ5" s="180">
        <f>'Kits - School Kits'!AJ15</f>
        <v>0</v>
      </c>
      <c r="AK5" s="180">
        <f>'Kits - School Kits'!AK15</f>
        <v>0</v>
      </c>
      <c r="AL5" s="180">
        <f>'Kits - School Kits'!AL15</f>
        <v>0</v>
      </c>
      <c r="AM5" s="180">
        <f>'Kits - School Kits'!AM15</f>
        <v>0</v>
      </c>
      <c r="AN5" s="180">
        <f>'Kits - School Kits'!AN15</f>
        <v>0</v>
      </c>
      <c r="AO5" s="180">
        <f>'Kits - School Kits'!AO15</f>
        <v>0</v>
      </c>
      <c r="AP5" s="180">
        <f>'Kits - School Kits'!AP15</f>
        <v>0</v>
      </c>
      <c r="AQ5" s="180">
        <f>'Kits - School Kits'!AQ15</f>
        <v>0</v>
      </c>
      <c r="AR5" s="180">
        <f>'Kits - School Kits'!AR15</f>
        <v>0</v>
      </c>
      <c r="AS5" s="180">
        <f>'Kits - School Kits'!AS15</f>
        <v>0</v>
      </c>
      <c r="AT5" s="180">
        <f>'Kits - School Kits'!AT15</f>
        <v>0</v>
      </c>
      <c r="AU5" s="180">
        <f>'Kits - School Kits'!AU15</f>
        <v>0</v>
      </c>
      <c r="AV5" s="182">
        <f>SUM(E5:AU5)</f>
        <v>74254.227886614783</v>
      </c>
    </row>
    <row r="6" spans="1:49" customFormat="1" ht="15.75" customHeight="1" x14ac:dyDescent="0.3">
      <c r="A6" s="202" t="s">
        <v>713</v>
      </c>
      <c r="B6" s="203">
        <f>'Kits - JU School'!B18</f>
        <v>9.552960563894878</v>
      </c>
      <c r="C6" s="204">
        <f>'Kits - JU School'!C15</f>
        <v>1028.4484329417294</v>
      </c>
      <c r="D6" s="205">
        <f>'Kits - JU School'!D15</f>
        <v>1</v>
      </c>
      <c r="E6" s="206"/>
      <c r="F6" s="206"/>
      <c r="G6" s="206"/>
      <c r="H6" s="206"/>
      <c r="I6" s="206"/>
      <c r="J6" s="206"/>
      <c r="K6" s="180">
        <f>'Kits - JU School'!K15</f>
        <v>1028.4484329417294</v>
      </c>
      <c r="L6" s="180">
        <f>'Kits - JU School'!L15</f>
        <v>1028.4484329417294</v>
      </c>
      <c r="M6" s="180">
        <f>'Kits - JU School'!M15</f>
        <v>929.16276857112246</v>
      </c>
      <c r="N6" s="180">
        <f>'Kits - JU School'!N15</f>
        <v>929.16276857112246</v>
      </c>
      <c r="O6" s="180">
        <f>'Kits - JU School'!O15</f>
        <v>929.16276857112246</v>
      </c>
      <c r="P6" s="180">
        <f>'Kits - JU School'!P15</f>
        <v>929.16276857112246</v>
      </c>
      <c r="Q6" s="180">
        <f>'Kits - JU School'!Q15</f>
        <v>929.16276857112246</v>
      </c>
      <c r="R6" s="180">
        <f>'Kits - JU School'!R15</f>
        <v>847.05451607112241</v>
      </c>
      <c r="S6" s="180">
        <f>'Kits - JU School'!S15</f>
        <v>541.2795117511223</v>
      </c>
      <c r="T6" s="180">
        <f>'Kits - JU School'!T15</f>
        <v>541.2795117511223</v>
      </c>
      <c r="U6" s="180">
        <f>'Kits - JU School'!U15</f>
        <v>133.67855735793901</v>
      </c>
      <c r="V6" s="180">
        <f>'Kits - JU School'!V15</f>
        <v>133.67855735793901</v>
      </c>
      <c r="W6" s="180">
        <f>'Kits - JU School'!W15</f>
        <v>133.67855735793901</v>
      </c>
      <c r="X6" s="180">
        <f>'Kits - JU School'!X15</f>
        <v>133.67855735793901</v>
      </c>
      <c r="Y6" s="180">
        <f>'Kits - JU School'!Y15</f>
        <v>133.67855735793901</v>
      </c>
      <c r="Z6" s="180">
        <f>'Kits - JU School'!Z15</f>
        <v>104.80205735793901</v>
      </c>
      <c r="AA6" s="180">
        <f>'Kits - JU School'!AA15</f>
        <v>104.80205735793901</v>
      </c>
      <c r="AB6" s="180">
        <f>'Kits - JU School'!AB15</f>
        <v>104.80205735793901</v>
      </c>
      <c r="AC6" s="180">
        <f>'Kits - JU School'!AC15</f>
        <v>104.80205735793901</v>
      </c>
      <c r="AD6" s="180">
        <f>'Kits - JU School'!AD15</f>
        <v>104.80205735793901</v>
      </c>
      <c r="AE6" s="180">
        <f>'Kits - JU School'!AE15</f>
        <v>0</v>
      </c>
      <c r="AF6" s="180">
        <f>'Kits - JU School'!AF15</f>
        <v>0</v>
      </c>
      <c r="AG6" s="180">
        <f>'Kits - JU School'!AG15</f>
        <v>0</v>
      </c>
      <c r="AH6" s="180">
        <f>'Kits - JU School'!AH15</f>
        <v>0</v>
      </c>
      <c r="AI6" s="180">
        <f>'Kits - JU School'!AI15</f>
        <v>0</v>
      </c>
      <c r="AJ6" s="180">
        <f>'Kits - JU School'!AJ15</f>
        <v>0</v>
      </c>
      <c r="AK6" s="180">
        <f>'Kits - JU School'!AK15</f>
        <v>0</v>
      </c>
      <c r="AL6" s="180">
        <f>'Kits - JU School'!AL15</f>
        <v>0</v>
      </c>
      <c r="AM6" s="180">
        <f>'Kits - JU School'!AM15</f>
        <v>0</v>
      </c>
      <c r="AN6" s="180">
        <f>'Kits - JU School'!AN15</f>
        <v>0</v>
      </c>
      <c r="AO6" s="180">
        <f>'Kits - JU School'!AO15</f>
        <v>0</v>
      </c>
      <c r="AP6" s="180">
        <f>'Kits - JU School'!AP15</f>
        <v>0</v>
      </c>
      <c r="AQ6" s="180">
        <f>'Kits - JU School'!AQ15</f>
        <v>0</v>
      </c>
      <c r="AR6" s="180">
        <f>'Kits - JU School'!AR15</f>
        <v>0</v>
      </c>
      <c r="AS6" s="180">
        <f>'Kits - JU School'!AS15</f>
        <v>0</v>
      </c>
      <c r="AT6" s="180">
        <f>'Kits - JU School'!AT15</f>
        <v>0</v>
      </c>
      <c r="AU6" s="180">
        <f>'Kits - JU School'!AU15</f>
        <v>0</v>
      </c>
      <c r="AV6" s="182">
        <f>SUM(E6:AU6)</f>
        <v>9824.7273218918272</v>
      </c>
    </row>
    <row r="7" spans="1:49" customFormat="1" ht="15.75" customHeight="1" x14ac:dyDescent="0.3">
      <c r="A7" s="202" t="s">
        <v>336</v>
      </c>
      <c r="B7" s="203">
        <f>'Kits - High School Innovation'!B15</f>
        <v>10.881373072317265</v>
      </c>
      <c r="C7" s="204">
        <f>'Kits - High School Innovation'!C12</f>
        <v>1151.946448693978</v>
      </c>
      <c r="D7" s="205">
        <f>'Kits - High School Innovation'!D12</f>
        <v>1</v>
      </c>
      <c r="E7" s="206"/>
      <c r="F7" s="206"/>
      <c r="G7" s="206"/>
      <c r="H7" s="206"/>
      <c r="I7" s="206"/>
      <c r="J7" s="206"/>
      <c r="K7" s="180">
        <f>'Kits - High School Innovation'!K12</f>
        <v>1151.946448693978</v>
      </c>
      <c r="L7" s="180">
        <f>'Kits - High School Innovation'!L12</f>
        <v>1151.946448693978</v>
      </c>
      <c r="M7" s="180">
        <f>'Kits - High School Innovation'!M12</f>
        <v>1151.946448693978</v>
      </c>
      <c r="N7" s="180">
        <f>'Kits - High School Innovation'!N12</f>
        <v>1151.946448693978</v>
      </c>
      <c r="O7" s="180">
        <f>'Kits - High School Innovation'!O12</f>
        <v>1151.946448693978</v>
      </c>
      <c r="P7" s="180">
        <f>'Kits - High School Innovation'!P12</f>
        <v>1151.946448693978</v>
      </c>
      <c r="Q7" s="180">
        <f>'Kits - High School Innovation'!Q12</f>
        <v>1151.946448693978</v>
      </c>
      <c r="R7" s="180">
        <f>'Kits - High School Innovation'!R12</f>
        <v>1151.946448693978</v>
      </c>
      <c r="S7" s="180">
        <f>'Kits - High School Innovation'!S12</f>
        <v>686.92849339995996</v>
      </c>
      <c r="T7" s="180">
        <f>'Kits - High School Innovation'!T12</f>
        <v>686.92849339995996</v>
      </c>
      <c r="U7" s="180">
        <f>'Kits - High School Innovation'!U12</f>
        <v>231.27804088434112</v>
      </c>
      <c r="V7" s="180">
        <f>'Kits - High School Innovation'!V12</f>
        <v>231.27804088434112</v>
      </c>
      <c r="W7" s="180">
        <f>'Kits - High School Innovation'!W12</f>
        <v>231.27804088434112</v>
      </c>
      <c r="X7" s="180">
        <f>'Kits - High School Innovation'!X12</f>
        <v>231.27804088434112</v>
      </c>
      <c r="Y7" s="180">
        <f>'Kits - High School Innovation'!Y12</f>
        <v>231.27804088434112</v>
      </c>
      <c r="Z7" s="180">
        <f>'Kits - High School Innovation'!Z12</f>
        <v>157.78805735934111</v>
      </c>
      <c r="AA7" s="180">
        <f>'Kits - High School Innovation'!AA12</f>
        <v>157.78805735934111</v>
      </c>
      <c r="AB7" s="180">
        <f>'Kits - High School Innovation'!AB12</f>
        <v>157.78805735934111</v>
      </c>
      <c r="AC7" s="180">
        <f>'Kits - High School Innovation'!AC12</f>
        <v>157.78805735934111</v>
      </c>
      <c r="AD7" s="180">
        <f>'Kits - High School Innovation'!AD12</f>
        <v>157.78805735934111</v>
      </c>
      <c r="AE7" s="180">
        <f>'Kits - High School Innovation'!AE12</f>
        <v>0</v>
      </c>
      <c r="AF7" s="180">
        <f>'Kits - High School Innovation'!AF12</f>
        <v>0</v>
      </c>
      <c r="AG7" s="180">
        <f>'Kits - High School Innovation'!AG12</f>
        <v>0</v>
      </c>
      <c r="AH7" s="180">
        <f>'Kits - High School Innovation'!AH12</f>
        <v>0</v>
      </c>
      <c r="AI7" s="180">
        <f>'Kits - High School Innovation'!AI12</f>
        <v>0</v>
      </c>
      <c r="AJ7" s="180">
        <f>'Kits - High School Innovation'!AJ12</f>
        <v>0</v>
      </c>
      <c r="AK7" s="180">
        <f>'Kits - High School Innovation'!AK12</f>
        <v>0</v>
      </c>
      <c r="AL7" s="180">
        <f>'Kits - High School Innovation'!AL12</f>
        <v>0</v>
      </c>
      <c r="AM7" s="180">
        <f>'Kits - High School Innovation'!AM12</f>
        <v>0</v>
      </c>
      <c r="AN7" s="180">
        <f>'Kits - High School Innovation'!AN12</f>
        <v>0</v>
      </c>
      <c r="AO7" s="180">
        <f>'Kits - High School Innovation'!AO12</f>
        <v>0</v>
      </c>
      <c r="AP7" s="180">
        <f>'Kits - High School Innovation'!AP12</f>
        <v>0</v>
      </c>
      <c r="AQ7" s="180">
        <f>'Kits - High School Innovation'!AQ12</f>
        <v>0</v>
      </c>
      <c r="AR7" s="180">
        <f>'Kits - High School Innovation'!AR12</f>
        <v>0</v>
      </c>
      <c r="AS7" s="180">
        <f>'Kits - High School Innovation'!AS12</f>
        <v>0</v>
      </c>
      <c r="AT7" s="180">
        <f>'Kits - High School Innovation'!AT12</f>
        <v>0</v>
      </c>
      <c r="AU7" s="180">
        <f>'Kits - High School Innovation'!AU12</f>
        <v>0</v>
      </c>
      <c r="AV7" s="182">
        <f t="shared" ref="AV7:AV11" si="1">SUM(E7:AU7)</f>
        <v>12534.759067570156</v>
      </c>
    </row>
    <row r="8" spans="1:49" customFormat="1" ht="15.75" customHeight="1" x14ac:dyDescent="0.3">
      <c r="A8" s="202" t="s">
        <v>93</v>
      </c>
      <c r="B8" s="203">
        <f>'Kits - Community Kits'!B15</f>
        <v>9.0539156909542697</v>
      </c>
      <c r="C8" s="204">
        <f>'Kits - Community Kits'!C12</f>
        <v>1664.7780167873639</v>
      </c>
      <c r="D8" s="205">
        <f>'Kits - Community Kits'!D12</f>
        <v>1</v>
      </c>
      <c r="E8" s="206"/>
      <c r="F8" s="206"/>
      <c r="G8" s="206"/>
      <c r="H8" s="206"/>
      <c r="I8" s="206"/>
      <c r="J8" s="206"/>
      <c r="K8" s="180">
        <f>'Kits - Community Kits'!K12</f>
        <v>1664.7780167873639</v>
      </c>
      <c r="L8" s="180">
        <f>'Kits - Community Kits'!L12</f>
        <v>1664.7780167873639</v>
      </c>
      <c r="M8" s="180">
        <f>'Kits - Community Kits'!M12</f>
        <v>1664.7780167873639</v>
      </c>
      <c r="N8" s="180">
        <f>'Kits - Community Kits'!N12</f>
        <v>1664.7780167873639</v>
      </c>
      <c r="O8" s="180">
        <f>'Kits - Community Kits'!O12</f>
        <v>1664.7780167873639</v>
      </c>
      <c r="P8" s="180">
        <f>'Kits - Community Kits'!P12</f>
        <v>1664.7780167873639</v>
      </c>
      <c r="Q8" s="180">
        <f>'Kits - Community Kits'!Q12</f>
        <v>1664.7780167873639</v>
      </c>
      <c r="R8" s="180">
        <f>'Kits - Community Kits'!R12</f>
        <v>1407.3017067873634</v>
      </c>
      <c r="S8" s="180">
        <f>'Kits - Community Kits'!S12</f>
        <v>487.45449133496334</v>
      </c>
      <c r="T8" s="180">
        <f>'Kits - Community Kits'!T12</f>
        <v>487.45449133496334</v>
      </c>
      <c r="U8" s="180">
        <f>'Kits - Community Kits'!U12</f>
        <v>149.39840411780114</v>
      </c>
      <c r="V8" s="180">
        <f>'Kits - Community Kits'!V12</f>
        <v>149.39840411780114</v>
      </c>
      <c r="W8" s="180">
        <f>'Kits - Community Kits'!W12</f>
        <v>149.39840411780114</v>
      </c>
      <c r="X8" s="180">
        <f>'Kits - Community Kits'!X12</f>
        <v>149.39840411780114</v>
      </c>
      <c r="Y8" s="180">
        <f>'Kits - Community Kits'!Y12</f>
        <v>149.39840411780114</v>
      </c>
      <c r="Z8" s="180">
        <f>'Kits - Community Kits'!Z12</f>
        <v>58.022196117801123</v>
      </c>
      <c r="AA8" s="180">
        <f>'Kits - Community Kits'!AA12</f>
        <v>58.022196117801123</v>
      </c>
      <c r="AB8" s="180">
        <f>'Kits - Community Kits'!AB12</f>
        <v>58.022196117801123</v>
      </c>
      <c r="AC8" s="180">
        <f>'Kits - Community Kits'!AC12</f>
        <v>58.022196117801123</v>
      </c>
      <c r="AD8" s="180">
        <f>'Kits - Community Kits'!AD12</f>
        <v>58.022196117801123</v>
      </c>
      <c r="AE8" s="180">
        <f>'Kits - Community Kits'!AE12</f>
        <v>0</v>
      </c>
      <c r="AF8" s="180">
        <f>'Kits - Community Kits'!AF12</f>
        <v>0</v>
      </c>
      <c r="AG8" s="180">
        <f>'Kits - Community Kits'!AG12</f>
        <v>0</v>
      </c>
      <c r="AH8" s="180">
        <f>'Kits - Community Kits'!AH12</f>
        <v>0</v>
      </c>
      <c r="AI8" s="180">
        <f>'Kits - Community Kits'!AI12</f>
        <v>0</v>
      </c>
      <c r="AJ8" s="180">
        <f>'Kits - Community Kits'!AJ12</f>
        <v>0</v>
      </c>
      <c r="AK8" s="180">
        <f>'Kits - Community Kits'!AK12</f>
        <v>0</v>
      </c>
      <c r="AL8" s="180">
        <f>'Kits - Community Kits'!AL12</f>
        <v>0</v>
      </c>
      <c r="AM8" s="180">
        <f>'Kits - Community Kits'!AM12</f>
        <v>0</v>
      </c>
      <c r="AN8" s="180">
        <f>'Kits - Community Kits'!AN12</f>
        <v>0</v>
      </c>
      <c r="AO8" s="180">
        <f>'Kits - Community Kits'!AO12</f>
        <v>0</v>
      </c>
      <c r="AP8" s="180">
        <f>'Kits - Community Kits'!AP12</f>
        <v>0</v>
      </c>
      <c r="AQ8" s="180">
        <f>'Kits - Community Kits'!AQ12</f>
        <v>0</v>
      </c>
      <c r="AR8" s="180">
        <f>'Kits - Community Kits'!AR12</f>
        <v>0</v>
      </c>
      <c r="AS8" s="180">
        <f>'Kits - Community Kits'!AS12</f>
        <v>0</v>
      </c>
      <c r="AT8" s="180">
        <f>'Kits - Community Kits'!AT12</f>
        <v>0</v>
      </c>
      <c r="AU8" s="180">
        <f>'Kits - Community Kits'!AU12</f>
        <v>0</v>
      </c>
      <c r="AV8" s="182">
        <f t="shared" si="1"/>
        <v>15072.759808146851</v>
      </c>
    </row>
    <row r="9" spans="1:49" customFormat="1" ht="15.75" customHeight="1" x14ac:dyDescent="0.3">
      <c r="A9" s="202" t="s">
        <v>335</v>
      </c>
      <c r="B9" s="203">
        <f>'Kits - Mobile Homes'!B14</f>
        <v>8.1809282774630372</v>
      </c>
      <c r="C9" s="204">
        <f>'Kits - Mobile Homes'!C11</f>
        <v>216.2505492219845</v>
      </c>
      <c r="D9" s="205">
        <f>'Kits - Mobile Homes'!D11</f>
        <v>1</v>
      </c>
      <c r="E9" s="206"/>
      <c r="F9" s="206"/>
      <c r="G9" s="206"/>
      <c r="H9" s="206"/>
      <c r="I9" s="206"/>
      <c r="J9" s="206"/>
      <c r="K9" s="180">
        <f>'Kits - Mobile Homes'!K11</f>
        <v>216.2505492219845</v>
      </c>
      <c r="L9" s="180">
        <f>'Kits - Mobile Homes'!L11</f>
        <v>216.2505492219845</v>
      </c>
      <c r="M9" s="180">
        <f>'Kits - Mobile Homes'!M11</f>
        <v>216.2505492219845</v>
      </c>
      <c r="N9" s="180">
        <f>'Kits - Mobile Homes'!N11</f>
        <v>216.2505492219845</v>
      </c>
      <c r="O9" s="180">
        <f>'Kits - Mobile Homes'!O11</f>
        <v>216.2505492219845</v>
      </c>
      <c r="P9" s="180">
        <f>'Kits - Mobile Homes'!P11</f>
        <v>216.2505492219845</v>
      </c>
      <c r="Q9" s="180">
        <f>'Kits - Mobile Homes'!Q11</f>
        <v>216.2505492219845</v>
      </c>
      <c r="R9" s="180">
        <f>'Kits - Mobile Homes'!R11</f>
        <v>186.16321922198449</v>
      </c>
      <c r="S9" s="180">
        <f>'Kits - Mobile Homes'!S11</f>
        <v>34.606584685584508</v>
      </c>
      <c r="T9" s="180">
        <f>'Kits - Mobile Homes'!T11</f>
        <v>34.606584685584508</v>
      </c>
      <c r="U9" s="180">
        <f>'Kits - Mobile Homes'!U11</f>
        <v>0</v>
      </c>
      <c r="V9" s="180">
        <f>'Kits - Mobile Homes'!V11</f>
        <v>0</v>
      </c>
      <c r="W9" s="180">
        <f>'Kits - Mobile Homes'!W11</f>
        <v>0</v>
      </c>
      <c r="X9" s="180">
        <f>'Kits - Mobile Homes'!X11</f>
        <v>0</v>
      </c>
      <c r="Y9" s="180">
        <f>'Kits - Mobile Homes'!Y11</f>
        <v>0</v>
      </c>
      <c r="Z9" s="180">
        <f>'Kits - Mobile Homes'!Z11</f>
        <v>0</v>
      </c>
      <c r="AA9" s="180">
        <f>'Kits - Mobile Homes'!AA11</f>
        <v>0</v>
      </c>
      <c r="AB9" s="180">
        <f>'Kits - Mobile Homes'!AB11</f>
        <v>0</v>
      </c>
      <c r="AC9" s="180">
        <f>'Kits - Mobile Homes'!AC11</f>
        <v>0</v>
      </c>
      <c r="AD9" s="180">
        <f>'Kits - Mobile Homes'!AD11</f>
        <v>0</v>
      </c>
      <c r="AE9" s="180">
        <f>'Kits - Mobile Homes'!AE11</f>
        <v>0</v>
      </c>
      <c r="AF9" s="180">
        <f>'Kits - Mobile Homes'!AF11</f>
        <v>0</v>
      </c>
      <c r="AG9" s="180">
        <f>'Kits - Mobile Homes'!AG11</f>
        <v>0</v>
      </c>
      <c r="AH9" s="180">
        <f>'Kits - Mobile Homes'!AH11</f>
        <v>0</v>
      </c>
      <c r="AI9" s="180">
        <f>'Kits - Mobile Homes'!AI11</f>
        <v>0</v>
      </c>
      <c r="AJ9" s="180">
        <f>'Kits - Mobile Homes'!AJ11</f>
        <v>0</v>
      </c>
      <c r="AK9" s="180">
        <f>'Kits - Mobile Homes'!AK11</f>
        <v>0</v>
      </c>
      <c r="AL9" s="180">
        <f>'Kits - Mobile Homes'!AL11</f>
        <v>0</v>
      </c>
      <c r="AM9" s="180">
        <f>'Kits - Mobile Homes'!AM11</f>
        <v>0</v>
      </c>
      <c r="AN9" s="180">
        <f>'Kits - Mobile Homes'!AN11</f>
        <v>0</v>
      </c>
      <c r="AO9" s="180">
        <f>'Kits - Mobile Homes'!AO11</f>
        <v>0</v>
      </c>
      <c r="AP9" s="180">
        <f>'Kits - Mobile Homes'!AP11</f>
        <v>0</v>
      </c>
      <c r="AQ9" s="180">
        <f>'Kits - Mobile Homes'!AQ11</f>
        <v>0</v>
      </c>
      <c r="AR9" s="180">
        <f>'Kits - Mobile Homes'!AR11</f>
        <v>0</v>
      </c>
      <c r="AS9" s="180">
        <f>'Kits - Mobile Homes'!AS11</f>
        <v>0</v>
      </c>
      <c r="AT9" s="180">
        <f>'Kits - Mobile Homes'!AT11</f>
        <v>0</v>
      </c>
      <c r="AU9" s="180">
        <f>'Kits - Mobile Homes'!AU11</f>
        <v>0</v>
      </c>
      <c r="AV9" s="182">
        <f>SUM(E9:AU9)</f>
        <v>1769.1302331470451</v>
      </c>
    </row>
    <row r="10" spans="1:49" customFormat="1" ht="15.75" customHeight="1" x14ac:dyDescent="0.3">
      <c r="A10" s="202" t="s">
        <v>503</v>
      </c>
      <c r="B10" s="203">
        <f>'Kits - BN Community Kits'!B14</f>
        <v>7.8560586761486491</v>
      </c>
      <c r="C10" s="204">
        <f>'Kits - BN Community Kits'!C11</f>
        <v>109.52115866594501</v>
      </c>
      <c r="D10" s="205">
        <f>'Kits - BN Community Kits'!D11</f>
        <v>1</v>
      </c>
      <c r="E10" s="206"/>
      <c r="F10" s="206"/>
      <c r="G10" s="206"/>
      <c r="H10" s="206"/>
      <c r="I10" s="206"/>
      <c r="J10" s="206"/>
      <c r="K10" s="180">
        <f>'Kits - BN Community Kits'!K11</f>
        <v>109.52115866594501</v>
      </c>
      <c r="L10" s="180">
        <f>'Kits - BN Community Kits'!L11</f>
        <v>109.52115866594501</v>
      </c>
      <c r="M10" s="180">
        <f>'Kits - BN Community Kits'!M11</f>
        <v>109.52115866594501</v>
      </c>
      <c r="N10" s="180">
        <f>'Kits - BN Community Kits'!N11</f>
        <v>109.52115866594501</v>
      </c>
      <c r="O10" s="180">
        <f>'Kits - BN Community Kits'!O11</f>
        <v>109.52115866594501</v>
      </c>
      <c r="P10" s="180">
        <f>'Kits - BN Community Kits'!P11</f>
        <v>109.52115866594501</v>
      </c>
      <c r="Q10" s="180">
        <f>'Kits - BN Community Kits'!Q11</f>
        <v>109.52115866594501</v>
      </c>
      <c r="R10" s="180">
        <f>'Kits - BN Community Kits'!R11</f>
        <v>57.014477893945013</v>
      </c>
      <c r="S10" s="180">
        <f>'Kits - BN Community Kits'!S11</f>
        <v>9.7979789599450022</v>
      </c>
      <c r="T10" s="180">
        <f>'Kits - BN Community Kits'!T11</f>
        <v>9.7979789599450022</v>
      </c>
      <c r="U10" s="180">
        <f>'Kits - BN Community Kits'!U11</f>
        <v>0</v>
      </c>
      <c r="V10" s="180">
        <f>'Kits - BN Community Kits'!V11</f>
        <v>0</v>
      </c>
      <c r="W10" s="180">
        <f>'Kits - BN Community Kits'!W11</f>
        <v>0</v>
      </c>
      <c r="X10" s="180">
        <f>'Kits - BN Community Kits'!X11</f>
        <v>0</v>
      </c>
      <c r="Y10" s="180">
        <f>'Kits - BN Community Kits'!Y11</f>
        <v>0</v>
      </c>
      <c r="Z10" s="180">
        <f>'Kits - BN Community Kits'!Z11</f>
        <v>0</v>
      </c>
      <c r="AA10" s="180">
        <f>'Kits - BN Community Kits'!AA11</f>
        <v>0</v>
      </c>
      <c r="AB10" s="180">
        <f>'Kits - BN Community Kits'!AB11</f>
        <v>0</v>
      </c>
      <c r="AC10" s="180">
        <f>'Kits - BN Community Kits'!AC11</f>
        <v>0</v>
      </c>
      <c r="AD10" s="180">
        <f>'Kits - BN Community Kits'!AD11</f>
        <v>0</v>
      </c>
      <c r="AE10" s="180">
        <f>'Kits - BN Community Kits'!AE11</f>
        <v>0</v>
      </c>
      <c r="AF10" s="180">
        <f>'Kits - BN Community Kits'!AF11</f>
        <v>0</v>
      </c>
      <c r="AG10" s="180">
        <f>'Kits - BN Community Kits'!AG11</f>
        <v>0</v>
      </c>
      <c r="AH10" s="180">
        <f>'Kits - BN Community Kits'!AH11</f>
        <v>0</v>
      </c>
      <c r="AI10" s="180">
        <f>'Kits - BN Community Kits'!AI11</f>
        <v>0</v>
      </c>
      <c r="AJ10" s="180">
        <f>'Kits - BN Community Kits'!AJ11</f>
        <v>0</v>
      </c>
      <c r="AK10" s="180">
        <f>'Kits - BN Community Kits'!AK11</f>
        <v>0</v>
      </c>
      <c r="AL10" s="180">
        <f>'Kits - BN Community Kits'!AL11</f>
        <v>0</v>
      </c>
      <c r="AM10" s="180">
        <f>'Kits - BN Community Kits'!AM11</f>
        <v>0</v>
      </c>
      <c r="AN10" s="180">
        <f>'Kits - BN Community Kits'!AN11</f>
        <v>0</v>
      </c>
      <c r="AO10" s="180">
        <f>'Kits - BN Community Kits'!AO11</f>
        <v>0</v>
      </c>
      <c r="AP10" s="180">
        <f>'Kits - BN Community Kits'!AP11</f>
        <v>0</v>
      </c>
      <c r="AQ10" s="180">
        <f>'Kits - BN Community Kits'!AQ11</f>
        <v>0</v>
      </c>
      <c r="AR10" s="180">
        <f>'Kits - BN Community Kits'!AR11</f>
        <v>0</v>
      </c>
      <c r="AS10" s="180">
        <f>'Kits - BN Community Kits'!AS11</f>
        <v>0</v>
      </c>
      <c r="AT10" s="180">
        <f>'Kits - BN Community Kits'!AT11</f>
        <v>0</v>
      </c>
      <c r="AU10" s="180">
        <f>'Kits - BN Community Kits'!AU11</f>
        <v>0</v>
      </c>
      <c r="AV10" s="182">
        <f t="shared" si="1"/>
        <v>843.25854647545009</v>
      </c>
    </row>
    <row r="11" spans="1:49" customFormat="1" ht="15.75" customHeight="1" x14ac:dyDescent="0.3">
      <c r="A11" s="202" t="s">
        <v>504</v>
      </c>
      <c r="B11" s="203">
        <f>'Kits - Food Bank'!B10</f>
        <v>7.6336654100932506</v>
      </c>
      <c r="C11" s="204">
        <f>'Kits - Food Bank'!C7</f>
        <v>1791.619543672</v>
      </c>
      <c r="D11" s="205">
        <f>'Kits - Food Bank'!D7</f>
        <v>1</v>
      </c>
      <c r="E11" s="206"/>
      <c r="F11" s="206"/>
      <c r="G11" s="206"/>
      <c r="H11" s="206"/>
      <c r="I11" s="206"/>
      <c r="J11" s="206"/>
      <c r="K11" s="180">
        <f>'Kits - Food Bank'!K7</f>
        <v>1791.619543672</v>
      </c>
      <c r="L11" s="180">
        <f>'Kits - Food Bank'!L7</f>
        <v>1791.619543672</v>
      </c>
      <c r="M11" s="180">
        <f>'Kits - Food Bank'!M7</f>
        <v>1791.619543672</v>
      </c>
      <c r="N11" s="180">
        <f>'Kits - Food Bank'!N7</f>
        <v>1791.619543672</v>
      </c>
      <c r="O11" s="180">
        <f>'Kits - Food Bank'!O7</f>
        <v>1791.619543672</v>
      </c>
      <c r="P11" s="180">
        <f>'Kits - Food Bank'!P7</f>
        <v>1791.619543672</v>
      </c>
      <c r="Q11" s="180">
        <f>'Kits - Food Bank'!Q7</f>
        <v>1791.619543672</v>
      </c>
      <c r="R11" s="180">
        <f>'Kits - Food Bank'!R7</f>
        <v>1135.287332872</v>
      </c>
      <c r="S11" s="180">
        <f>'Kits - Food Bank'!S7</f>
        <v>0</v>
      </c>
      <c r="T11" s="180">
        <f>'Kits - Food Bank'!T7</f>
        <v>0</v>
      </c>
      <c r="U11" s="180">
        <f>'Kits - Food Bank'!U7</f>
        <v>0</v>
      </c>
      <c r="V11" s="180">
        <f>'Kits - Food Bank'!V7</f>
        <v>0</v>
      </c>
      <c r="W11" s="180">
        <f>'Kits - Food Bank'!W7</f>
        <v>0</v>
      </c>
      <c r="X11" s="180">
        <f>'Kits - Food Bank'!X7</f>
        <v>0</v>
      </c>
      <c r="Y11" s="180">
        <f>'Kits - Food Bank'!Y7</f>
        <v>0</v>
      </c>
      <c r="Z11" s="180">
        <f>'Kits - Food Bank'!Z7</f>
        <v>0</v>
      </c>
      <c r="AA11" s="180">
        <f>'Kits - Food Bank'!AA7</f>
        <v>0</v>
      </c>
      <c r="AB11" s="180">
        <f>'Kits - Food Bank'!AB7</f>
        <v>0</v>
      </c>
      <c r="AC11" s="180">
        <f>'Kits - Food Bank'!AC7</f>
        <v>0</v>
      </c>
      <c r="AD11" s="180">
        <f>'Kits - Food Bank'!AD7</f>
        <v>0</v>
      </c>
      <c r="AE11" s="180">
        <f>'Kits - Food Bank'!AE7</f>
        <v>0</v>
      </c>
      <c r="AF11" s="180">
        <f>'Kits - Food Bank'!AF7</f>
        <v>0</v>
      </c>
      <c r="AG11" s="180">
        <f>'Kits - Food Bank'!AG7</f>
        <v>0</v>
      </c>
      <c r="AH11" s="180">
        <f>'Kits - Food Bank'!AH7</f>
        <v>0</v>
      </c>
      <c r="AI11" s="180">
        <f>'Kits - Food Bank'!AI7</f>
        <v>0</v>
      </c>
      <c r="AJ11" s="180">
        <f>'Kits - Food Bank'!AJ7</f>
        <v>0</v>
      </c>
      <c r="AK11" s="180">
        <f>'Kits - Food Bank'!AK7</f>
        <v>0</v>
      </c>
      <c r="AL11" s="180">
        <f>'Kits - Food Bank'!AL7</f>
        <v>0</v>
      </c>
      <c r="AM11" s="180">
        <f>'Kits - Food Bank'!AM7</f>
        <v>0</v>
      </c>
      <c r="AN11" s="180">
        <f>'Kits - Food Bank'!AN7</f>
        <v>0</v>
      </c>
      <c r="AO11" s="180">
        <f>'Kits - Food Bank'!AO7</f>
        <v>0</v>
      </c>
      <c r="AP11" s="180">
        <f>'Kits - Food Bank'!AP7</f>
        <v>0</v>
      </c>
      <c r="AQ11" s="180">
        <f>'Kits - Food Bank'!AQ7</f>
        <v>0</v>
      </c>
      <c r="AR11" s="180">
        <f>'Kits - Food Bank'!AR7</f>
        <v>0</v>
      </c>
      <c r="AS11" s="180">
        <f>'Kits - Food Bank'!AS7</f>
        <v>0</v>
      </c>
      <c r="AT11" s="180">
        <f>'Kits - Food Bank'!AT7</f>
        <v>0</v>
      </c>
      <c r="AU11" s="180">
        <f>'Kits - Food Bank'!AU7</f>
        <v>0</v>
      </c>
      <c r="AV11" s="182">
        <f t="shared" si="1"/>
        <v>13676.624138576002</v>
      </c>
    </row>
    <row r="12" spans="1:49" customFormat="1" ht="15.75" customHeight="1" x14ac:dyDescent="0.3">
      <c r="A12" s="183" t="s">
        <v>480</v>
      </c>
      <c r="B12" s="199"/>
      <c r="C12" s="185">
        <f>SUM(C5:C11)</f>
        <v>13789.205666391663</v>
      </c>
      <c r="D12" s="208">
        <f>K12/C12</f>
        <v>1</v>
      </c>
      <c r="E12" s="86"/>
      <c r="F12" s="75"/>
      <c r="G12" s="78"/>
      <c r="H12" s="78"/>
      <c r="I12" s="78"/>
      <c r="J12" s="75"/>
      <c r="K12" s="185">
        <f t="shared" ref="K12:AV12" si="2">SUM(K5:K11)</f>
        <v>13789.205666391663</v>
      </c>
      <c r="L12" s="185">
        <f t="shared" si="2"/>
        <v>13789.205666391663</v>
      </c>
      <c r="M12" s="185">
        <f t="shared" si="2"/>
        <v>12825.019493755157</v>
      </c>
      <c r="N12" s="185">
        <f t="shared" si="2"/>
        <v>12825.019493755157</v>
      </c>
      <c r="O12" s="185">
        <f t="shared" si="2"/>
        <v>12825.019493755157</v>
      </c>
      <c r="P12" s="185">
        <f t="shared" si="2"/>
        <v>12825.019493755157</v>
      </c>
      <c r="Q12" s="185">
        <f t="shared" si="2"/>
        <v>12825.019493755157</v>
      </c>
      <c r="R12" s="185">
        <f t="shared" si="2"/>
        <v>11241.416794683155</v>
      </c>
      <c r="S12" s="185">
        <f t="shared" si="2"/>
        <v>6280.141125914337</v>
      </c>
      <c r="T12" s="185">
        <f t="shared" si="2"/>
        <v>6280.141125914337</v>
      </c>
      <c r="U12" s="185">
        <f t="shared" si="2"/>
        <v>1476.6134299476194</v>
      </c>
      <c r="V12" s="185">
        <f t="shared" si="2"/>
        <v>1476.6134299476194</v>
      </c>
      <c r="W12" s="185">
        <f t="shared" si="2"/>
        <v>1476.6134299476194</v>
      </c>
      <c r="X12" s="185">
        <f t="shared" si="2"/>
        <v>1476.6134299476194</v>
      </c>
      <c r="Y12" s="185">
        <f t="shared" si="2"/>
        <v>1476.6134299476194</v>
      </c>
      <c r="Z12" s="185">
        <f t="shared" si="2"/>
        <v>1017.4424009226192</v>
      </c>
      <c r="AA12" s="185">
        <f t="shared" si="2"/>
        <v>1017.4424009226192</v>
      </c>
      <c r="AB12" s="185">
        <f t="shared" si="2"/>
        <v>1017.4424009226192</v>
      </c>
      <c r="AC12" s="185">
        <f t="shared" si="2"/>
        <v>1017.4424009226192</v>
      </c>
      <c r="AD12" s="185">
        <f t="shared" si="2"/>
        <v>1017.4424009226192</v>
      </c>
      <c r="AE12" s="185">
        <f t="shared" si="2"/>
        <v>0</v>
      </c>
      <c r="AF12" s="185">
        <f t="shared" si="2"/>
        <v>0</v>
      </c>
      <c r="AG12" s="185">
        <f t="shared" si="2"/>
        <v>0</v>
      </c>
      <c r="AH12" s="185">
        <f t="shared" si="2"/>
        <v>0</v>
      </c>
      <c r="AI12" s="185">
        <f t="shared" si="2"/>
        <v>0</v>
      </c>
      <c r="AJ12" s="185">
        <f t="shared" si="2"/>
        <v>0</v>
      </c>
      <c r="AK12" s="185">
        <f t="shared" si="2"/>
        <v>0</v>
      </c>
      <c r="AL12" s="185">
        <f t="shared" si="2"/>
        <v>0</v>
      </c>
      <c r="AM12" s="185">
        <f t="shared" si="2"/>
        <v>0</v>
      </c>
      <c r="AN12" s="185">
        <f t="shared" si="2"/>
        <v>0</v>
      </c>
      <c r="AO12" s="185">
        <f t="shared" si="2"/>
        <v>0</v>
      </c>
      <c r="AP12" s="185">
        <f t="shared" si="2"/>
        <v>0</v>
      </c>
      <c r="AQ12" s="185">
        <f t="shared" si="2"/>
        <v>0</v>
      </c>
      <c r="AR12" s="185">
        <f t="shared" si="2"/>
        <v>0</v>
      </c>
      <c r="AS12" s="185">
        <f t="shared" si="2"/>
        <v>0</v>
      </c>
      <c r="AT12" s="185">
        <f t="shared" si="2"/>
        <v>0</v>
      </c>
      <c r="AU12" s="185">
        <f t="shared" si="2"/>
        <v>0</v>
      </c>
      <c r="AV12" s="177">
        <f t="shared" si="2"/>
        <v>127975.48700242212</v>
      </c>
    </row>
    <row r="13" spans="1:49" customFormat="1" ht="15.75" customHeight="1" x14ac:dyDescent="0.3">
      <c r="A13" s="183" t="s">
        <v>481</v>
      </c>
      <c r="B13" s="188"/>
      <c r="C13" s="189"/>
      <c r="D13" s="200"/>
      <c r="E13" s="78"/>
      <c r="F13" s="78"/>
      <c r="G13" s="78"/>
      <c r="H13" s="78"/>
      <c r="I13" s="78"/>
      <c r="J13" s="79"/>
      <c r="K13" s="177">
        <f>K12-K12</f>
        <v>0</v>
      </c>
      <c r="L13" s="191">
        <f>K12-L12</f>
        <v>0</v>
      </c>
      <c r="M13" s="191">
        <f t="shared" ref="M13:AU13" si="3">L12-M12</f>
        <v>964.18617263650594</v>
      </c>
      <c r="N13" s="191">
        <f t="shared" si="3"/>
        <v>0</v>
      </c>
      <c r="O13" s="191">
        <f t="shared" si="3"/>
        <v>0</v>
      </c>
      <c r="P13" s="191">
        <f t="shared" si="3"/>
        <v>0</v>
      </c>
      <c r="Q13" s="191">
        <f t="shared" si="3"/>
        <v>0</v>
      </c>
      <c r="R13" s="191">
        <f t="shared" si="3"/>
        <v>1583.602699072002</v>
      </c>
      <c r="S13" s="191">
        <f t="shared" si="3"/>
        <v>4961.2756687688179</v>
      </c>
      <c r="T13" s="191">
        <f t="shared" si="3"/>
        <v>0</v>
      </c>
      <c r="U13" s="191">
        <f t="shared" si="3"/>
        <v>4803.5276959667171</v>
      </c>
      <c r="V13" s="191">
        <f t="shared" si="3"/>
        <v>0</v>
      </c>
      <c r="W13" s="191">
        <f t="shared" si="3"/>
        <v>0</v>
      </c>
      <c r="X13" s="191">
        <f t="shared" si="3"/>
        <v>0</v>
      </c>
      <c r="Y13" s="191">
        <f t="shared" si="3"/>
        <v>0</v>
      </c>
      <c r="Z13" s="191">
        <f t="shared" si="3"/>
        <v>459.17102902500017</v>
      </c>
      <c r="AA13" s="191">
        <f t="shared" si="3"/>
        <v>0</v>
      </c>
      <c r="AB13" s="191">
        <f t="shared" si="3"/>
        <v>0</v>
      </c>
      <c r="AC13" s="191">
        <f t="shared" si="3"/>
        <v>0</v>
      </c>
      <c r="AD13" s="191">
        <f t="shared" si="3"/>
        <v>0</v>
      </c>
      <c r="AE13" s="191">
        <f t="shared" si="3"/>
        <v>1017.4424009226192</v>
      </c>
      <c r="AF13" s="191">
        <f t="shared" si="3"/>
        <v>0</v>
      </c>
      <c r="AG13" s="191">
        <f t="shared" si="3"/>
        <v>0</v>
      </c>
      <c r="AH13" s="191">
        <f t="shared" si="3"/>
        <v>0</v>
      </c>
      <c r="AI13" s="191">
        <f t="shared" si="3"/>
        <v>0</v>
      </c>
      <c r="AJ13" s="191">
        <f t="shared" si="3"/>
        <v>0</v>
      </c>
      <c r="AK13" s="191">
        <f t="shared" si="3"/>
        <v>0</v>
      </c>
      <c r="AL13" s="191">
        <f t="shared" si="3"/>
        <v>0</v>
      </c>
      <c r="AM13" s="191">
        <f t="shared" si="3"/>
        <v>0</v>
      </c>
      <c r="AN13" s="191">
        <f t="shared" si="3"/>
        <v>0</v>
      </c>
      <c r="AO13" s="191">
        <f t="shared" si="3"/>
        <v>0</v>
      </c>
      <c r="AP13" s="191">
        <f t="shared" si="3"/>
        <v>0</v>
      </c>
      <c r="AQ13" s="191">
        <f t="shared" si="3"/>
        <v>0</v>
      </c>
      <c r="AR13" s="191">
        <f t="shared" si="3"/>
        <v>0</v>
      </c>
      <c r="AS13" s="191">
        <f t="shared" si="3"/>
        <v>0</v>
      </c>
      <c r="AT13" s="191">
        <f t="shared" si="3"/>
        <v>0</v>
      </c>
      <c r="AU13" s="191">
        <f t="shared" si="3"/>
        <v>0</v>
      </c>
      <c r="AV13" s="85"/>
    </row>
    <row r="14" spans="1:49" customFormat="1" ht="15.75" customHeight="1" x14ac:dyDescent="0.3">
      <c r="A14" s="183" t="s">
        <v>482</v>
      </c>
      <c r="B14" s="188"/>
      <c r="C14" s="189"/>
      <c r="D14" s="189"/>
      <c r="E14" s="75"/>
      <c r="F14" s="75"/>
      <c r="G14" s="75"/>
      <c r="H14" s="75"/>
      <c r="I14" s="75"/>
      <c r="J14" s="80"/>
      <c r="K14" s="177">
        <f>$K$12-K12</f>
        <v>0</v>
      </c>
      <c r="L14" s="193">
        <f>$K$12-L12</f>
        <v>0</v>
      </c>
      <c r="M14" s="193">
        <f t="shared" ref="M14:AU14" si="4">$K$12-M12</f>
        <v>964.18617263650594</v>
      </c>
      <c r="N14" s="193">
        <f t="shared" si="4"/>
        <v>964.18617263650594</v>
      </c>
      <c r="O14" s="193">
        <f t="shared" si="4"/>
        <v>964.18617263650594</v>
      </c>
      <c r="P14" s="193">
        <f t="shared" si="4"/>
        <v>964.18617263650594</v>
      </c>
      <c r="Q14" s="193">
        <f t="shared" si="4"/>
        <v>964.18617263650594</v>
      </c>
      <c r="R14" s="193">
        <f t="shared" si="4"/>
        <v>2547.7888717085079</v>
      </c>
      <c r="S14" s="193">
        <f t="shared" si="4"/>
        <v>7509.0645404773259</v>
      </c>
      <c r="T14" s="193">
        <f t="shared" si="4"/>
        <v>7509.0645404773259</v>
      </c>
      <c r="U14" s="193">
        <f t="shared" si="4"/>
        <v>12312.592236444043</v>
      </c>
      <c r="V14" s="193">
        <f t="shared" si="4"/>
        <v>12312.592236444043</v>
      </c>
      <c r="W14" s="193">
        <f t="shared" si="4"/>
        <v>12312.592236444043</v>
      </c>
      <c r="X14" s="193">
        <f t="shared" si="4"/>
        <v>12312.592236444043</v>
      </c>
      <c r="Y14" s="193">
        <f t="shared" si="4"/>
        <v>12312.592236444043</v>
      </c>
      <c r="Z14" s="193">
        <f t="shared" si="4"/>
        <v>12771.763265469044</v>
      </c>
      <c r="AA14" s="193">
        <f t="shared" si="4"/>
        <v>12771.763265469044</v>
      </c>
      <c r="AB14" s="193">
        <f t="shared" si="4"/>
        <v>12771.763265469044</v>
      </c>
      <c r="AC14" s="193">
        <f t="shared" si="4"/>
        <v>12771.763265469044</v>
      </c>
      <c r="AD14" s="193">
        <f t="shared" si="4"/>
        <v>12771.763265469044</v>
      </c>
      <c r="AE14" s="193">
        <f t="shared" si="4"/>
        <v>13789.205666391663</v>
      </c>
      <c r="AF14" s="193">
        <f t="shared" si="4"/>
        <v>13789.205666391663</v>
      </c>
      <c r="AG14" s="193">
        <f t="shared" si="4"/>
        <v>13789.205666391663</v>
      </c>
      <c r="AH14" s="193">
        <f t="shared" si="4"/>
        <v>13789.205666391663</v>
      </c>
      <c r="AI14" s="193">
        <f t="shared" si="4"/>
        <v>13789.205666391663</v>
      </c>
      <c r="AJ14" s="193">
        <f t="shared" si="4"/>
        <v>13789.205666391663</v>
      </c>
      <c r="AK14" s="193">
        <f t="shared" si="4"/>
        <v>13789.205666391663</v>
      </c>
      <c r="AL14" s="193">
        <f t="shared" si="4"/>
        <v>13789.205666391663</v>
      </c>
      <c r="AM14" s="193">
        <f t="shared" si="4"/>
        <v>13789.205666391663</v>
      </c>
      <c r="AN14" s="193">
        <f t="shared" si="4"/>
        <v>13789.205666391663</v>
      </c>
      <c r="AO14" s="193">
        <f t="shared" si="4"/>
        <v>13789.205666391663</v>
      </c>
      <c r="AP14" s="193">
        <f t="shared" si="4"/>
        <v>13789.205666391663</v>
      </c>
      <c r="AQ14" s="193">
        <f t="shared" si="4"/>
        <v>13789.205666391663</v>
      </c>
      <c r="AR14" s="193">
        <f t="shared" si="4"/>
        <v>13789.205666391663</v>
      </c>
      <c r="AS14" s="193">
        <f t="shared" si="4"/>
        <v>13789.205666391663</v>
      </c>
      <c r="AT14" s="193">
        <f t="shared" si="4"/>
        <v>13789.205666391663</v>
      </c>
      <c r="AU14" s="193">
        <f t="shared" si="4"/>
        <v>13789.205666391663</v>
      </c>
      <c r="AV14" s="81"/>
    </row>
    <row r="15" spans="1:49" customFormat="1" ht="15.75" customHeight="1" x14ac:dyDescent="0.3">
      <c r="A15" s="196" t="s">
        <v>66</v>
      </c>
      <c r="B15" s="209">
        <f>SUMPRODUCT(B5:B11,C5:C11)/C12</f>
        <v>9.2820889180485349</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9" ht="15.75" hidden="1"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51" ht="15.75" hidden="1" customHeight="1" x14ac:dyDescent="0.25">
      <c r="A17" s="523" t="s">
        <v>77</v>
      </c>
      <c r="B17" s="525" t="s">
        <v>66</v>
      </c>
      <c r="C17" s="510" t="s">
        <v>282</v>
      </c>
      <c r="D17" s="525" t="s">
        <v>57</v>
      </c>
      <c r="E17" s="113"/>
      <c r="F17" s="114"/>
      <c r="G17" s="114"/>
      <c r="H17" s="114"/>
      <c r="I17" s="114"/>
      <c r="J17" s="323"/>
      <c r="K17" s="324" t="str">
        <f>K3</f>
        <v>CPAS - Verified Net Savings (MWh)</v>
      </c>
      <c r="L17" s="325"/>
      <c r="M17" s="325"/>
      <c r="N17" s="325"/>
      <c r="O17" s="325"/>
      <c r="P17" s="325"/>
      <c r="Q17" s="325"/>
      <c r="R17" s="325"/>
      <c r="S17" s="325"/>
      <c r="T17" s="325"/>
      <c r="U17" s="326"/>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51" ht="15.75" hidden="1" customHeight="1" x14ac:dyDescent="0.25">
      <c r="A18" s="524"/>
      <c r="B18" s="526"/>
      <c r="C18" s="512"/>
      <c r="D18" s="527"/>
      <c r="E18" s="84"/>
      <c r="F18" s="84"/>
      <c r="G18" s="84"/>
      <c r="H18" s="84"/>
      <c r="I18" s="84"/>
      <c r="J18" s="84"/>
      <c r="K18" s="168">
        <f t="shared" ref="K18:K19" si="5">V4</f>
        <v>2035</v>
      </c>
      <c r="L18" s="168">
        <f t="shared" ref="L18:L19" si="6">W4</f>
        <v>2036</v>
      </c>
      <c r="M18" s="168">
        <f t="shared" ref="M18:M19" si="7">X4</f>
        <v>2037</v>
      </c>
      <c r="N18" s="168">
        <f t="shared" ref="N18:N19" si="8">Y4</f>
        <v>2038</v>
      </c>
      <c r="O18" s="168">
        <f t="shared" ref="O18:O19" si="9">Z4</f>
        <v>2039</v>
      </c>
      <c r="P18" s="168">
        <f t="shared" ref="P18:P19" si="10">AA4</f>
        <v>2040</v>
      </c>
      <c r="Q18" s="168">
        <f t="shared" ref="Q18:Q19" si="11">AB4</f>
        <v>2041</v>
      </c>
      <c r="R18" s="168">
        <f t="shared" ref="R18:R19" si="12">AC4</f>
        <v>2042</v>
      </c>
      <c r="S18" s="168">
        <f t="shared" ref="S18:S19" si="13">AD4</f>
        <v>2043</v>
      </c>
      <c r="T18" s="168">
        <f t="shared" ref="T18:T19" si="14">AE4</f>
        <v>2044</v>
      </c>
      <c r="U18" s="168">
        <f t="shared" ref="U18:U19" si="15">AF4</f>
        <v>2045</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51" customFormat="1" ht="15.75" hidden="1" customHeight="1" x14ac:dyDescent="0.3">
      <c r="A19" s="202" t="str">
        <f>A5</f>
        <v>School Kits</v>
      </c>
      <c r="B19" s="203">
        <f>B5</f>
        <v>9.4873679509838009</v>
      </c>
      <c r="C19" s="204">
        <f>C5</f>
        <v>7826.641516408662</v>
      </c>
      <c r="D19" s="205">
        <f>D5</f>
        <v>1</v>
      </c>
      <c r="E19" s="206"/>
      <c r="F19" s="206"/>
      <c r="G19" s="206"/>
      <c r="H19" s="206"/>
      <c r="I19" s="206"/>
      <c r="J19" s="206"/>
      <c r="K19" s="180">
        <f t="shared" si="5"/>
        <v>962.25842758753788</v>
      </c>
      <c r="L19" s="180">
        <f t="shared" si="6"/>
        <v>962.25842758753788</v>
      </c>
      <c r="M19" s="180">
        <f t="shared" si="7"/>
        <v>962.25842758753788</v>
      </c>
      <c r="N19" s="180">
        <f t="shared" si="8"/>
        <v>962.25842758753788</v>
      </c>
      <c r="O19" s="180">
        <f t="shared" si="9"/>
        <v>696.83009008753788</v>
      </c>
      <c r="P19" s="180">
        <f t="shared" si="10"/>
        <v>696.83009008753788</v>
      </c>
      <c r="Q19" s="180">
        <f t="shared" si="11"/>
        <v>696.83009008753788</v>
      </c>
      <c r="R19" s="180">
        <f t="shared" si="12"/>
        <v>696.83009008753788</v>
      </c>
      <c r="S19" s="180">
        <f t="shared" si="13"/>
        <v>696.83009008753788</v>
      </c>
      <c r="T19" s="180">
        <f t="shared" si="14"/>
        <v>0</v>
      </c>
      <c r="U19" s="180">
        <f t="shared" si="15"/>
        <v>0</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83"/>
      <c r="AX19" s="83"/>
      <c r="AY19" s="83"/>
    </row>
    <row r="20" spans="1:51" customFormat="1" ht="15.75" hidden="1" customHeight="1" x14ac:dyDescent="0.3">
      <c r="A20" s="202" t="str">
        <f>A7</f>
        <v>High School Innovation</v>
      </c>
      <c r="B20" s="203">
        <f>B7</f>
        <v>10.881373072317265</v>
      </c>
      <c r="C20" s="204">
        <f>C7</f>
        <v>1151.946448693978</v>
      </c>
      <c r="D20" s="205">
        <f>D7</f>
        <v>1</v>
      </c>
      <c r="E20" s="206"/>
      <c r="F20" s="206"/>
      <c r="G20" s="206"/>
      <c r="H20" s="206"/>
      <c r="I20" s="206"/>
      <c r="J20" s="206"/>
      <c r="K20" s="180">
        <f>V7</f>
        <v>231.27804088434112</v>
      </c>
      <c r="L20" s="180">
        <f t="shared" ref="L20:U20" si="16">W7</f>
        <v>231.27804088434112</v>
      </c>
      <c r="M20" s="180">
        <f t="shared" si="16"/>
        <v>231.27804088434112</v>
      </c>
      <c r="N20" s="180">
        <f t="shared" si="16"/>
        <v>231.27804088434112</v>
      </c>
      <c r="O20" s="180">
        <f t="shared" si="16"/>
        <v>157.78805735934111</v>
      </c>
      <c r="P20" s="180">
        <f t="shared" si="16"/>
        <v>157.78805735934111</v>
      </c>
      <c r="Q20" s="180">
        <f t="shared" si="16"/>
        <v>157.78805735934111</v>
      </c>
      <c r="R20" s="180">
        <f t="shared" si="16"/>
        <v>157.78805735934111</v>
      </c>
      <c r="S20" s="180">
        <f t="shared" si="16"/>
        <v>157.78805735934111</v>
      </c>
      <c r="T20" s="180">
        <f t="shared" si="16"/>
        <v>0</v>
      </c>
      <c r="U20" s="180">
        <f t="shared" si="16"/>
        <v>0</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83"/>
      <c r="AX20" s="83"/>
      <c r="AY20" s="83"/>
    </row>
    <row r="21" spans="1:51" customFormat="1" ht="15.75" hidden="1" customHeight="1" x14ac:dyDescent="0.3">
      <c r="A21" s="202" t="str">
        <f>A9</f>
        <v>Mobile Home Kits</v>
      </c>
      <c r="B21" s="203">
        <f>B9</f>
        <v>8.1809282774630372</v>
      </c>
      <c r="C21" s="204">
        <f>C9</f>
        <v>216.2505492219845</v>
      </c>
      <c r="D21" s="205">
        <f>D9</f>
        <v>1</v>
      </c>
      <c r="E21" s="206"/>
      <c r="F21" s="206"/>
      <c r="G21" s="206"/>
      <c r="H21" s="206"/>
      <c r="I21" s="206"/>
      <c r="J21" s="206"/>
      <c r="K21" s="180">
        <f>V9</f>
        <v>0</v>
      </c>
      <c r="L21" s="180">
        <f t="shared" ref="L21:U21" si="17">W9</f>
        <v>0</v>
      </c>
      <c r="M21" s="180">
        <f t="shared" si="17"/>
        <v>0</v>
      </c>
      <c r="N21" s="180">
        <f t="shared" si="17"/>
        <v>0</v>
      </c>
      <c r="O21" s="180">
        <f t="shared" si="17"/>
        <v>0</v>
      </c>
      <c r="P21" s="180">
        <f t="shared" si="17"/>
        <v>0</v>
      </c>
      <c r="Q21" s="180">
        <f t="shared" si="17"/>
        <v>0</v>
      </c>
      <c r="R21" s="180">
        <f t="shared" si="17"/>
        <v>0</v>
      </c>
      <c r="S21" s="180">
        <f t="shared" si="17"/>
        <v>0</v>
      </c>
      <c r="T21" s="180">
        <f t="shared" si="17"/>
        <v>0</v>
      </c>
      <c r="U21" s="180">
        <f t="shared" si="17"/>
        <v>0</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83"/>
      <c r="AX21" s="83"/>
      <c r="AY21" s="83"/>
    </row>
    <row r="22" spans="1:51" customFormat="1" ht="15.75" hidden="1" customHeight="1" x14ac:dyDescent="0.3">
      <c r="A22" s="202" t="str">
        <f>A8</f>
        <v>Community Kits</v>
      </c>
      <c r="B22" s="203">
        <f>B8</f>
        <v>9.0539156909542697</v>
      </c>
      <c r="C22" s="204">
        <f>C8</f>
        <v>1664.7780167873639</v>
      </c>
      <c r="D22" s="205">
        <f>D8</f>
        <v>1</v>
      </c>
      <c r="E22" s="206"/>
      <c r="F22" s="206"/>
      <c r="G22" s="206"/>
      <c r="H22" s="206"/>
      <c r="I22" s="206"/>
      <c r="J22" s="206"/>
      <c r="K22" s="180">
        <f>V8</f>
        <v>149.39840411780114</v>
      </c>
      <c r="L22" s="180">
        <f t="shared" ref="L22:U22" si="18">W8</f>
        <v>149.39840411780114</v>
      </c>
      <c r="M22" s="180">
        <f t="shared" si="18"/>
        <v>149.39840411780114</v>
      </c>
      <c r="N22" s="180">
        <f t="shared" si="18"/>
        <v>149.39840411780114</v>
      </c>
      <c r="O22" s="180">
        <f t="shared" si="18"/>
        <v>58.022196117801123</v>
      </c>
      <c r="P22" s="180">
        <f t="shared" si="18"/>
        <v>58.022196117801123</v>
      </c>
      <c r="Q22" s="180">
        <f t="shared" si="18"/>
        <v>58.022196117801123</v>
      </c>
      <c r="R22" s="180">
        <f t="shared" si="18"/>
        <v>58.022196117801123</v>
      </c>
      <c r="S22" s="180">
        <f t="shared" si="18"/>
        <v>58.022196117801123</v>
      </c>
      <c r="T22" s="180">
        <f t="shared" si="18"/>
        <v>0</v>
      </c>
      <c r="U22" s="180">
        <f t="shared" si="18"/>
        <v>0</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83"/>
      <c r="AX22" s="83"/>
      <c r="AY22" s="83"/>
    </row>
    <row r="23" spans="1:51" customFormat="1" ht="15.75" hidden="1" customHeight="1" x14ac:dyDescent="0.3">
      <c r="A23" s="202" t="str">
        <f>A6</f>
        <v>Joint Utility School Kits</v>
      </c>
      <c r="B23" s="203">
        <f>B6</f>
        <v>9.552960563894878</v>
      </c>
      <c r="C23" s="204">
        <f>C6</f>
        <v>1028.4484329417294</v>
      </c>
      <c r="D23" s="205">
        <f>D6</f>
        <v>1</v>
      </c>
      <c r="E23" s="206"/>
      <c r="F23" s="206"/>
      <c r="G23" s="206"/>
      <c r="H23" s="206"/>
      <c r="I23" s="206"/>
      <c r="J23" s="206"/>
      <c r="K23" s="180">
        <f>V6</f>
        <v>133.67855735793901</v>
      </c>
      <c r="L23" s="180">
        <f t="shared" ref="L23:U23" si="19">W6</f>
        <v>133.67855735793901</v>
      </c>
      <c r="M23" s="180">
        <f t="shared" si="19"/>
        <v>133.67855735793901</v>
      </c>
      <c r="N23" s="180">
        <f t="shared" si="19"/>
        <v>133.67855735793901</v>
      </c>
      <c r="O23" s="180">
        <f t="shared" si="19"/>
        <v>104.80205735793901</v>
      </c>
      <c r="P23" s="180">
        <f t="shared" si="19"/>
        <v>104.80205735793901</v>
      </c>
      <c r="Q23" s="180">
        <f t="shared" si="19"/>
        <v>104.80205735793901</v>
      </c>
      <c r="R23" s="180">
        <f t="shared" si="19"/>
        <v>104.80205735793901</v>
      </c>
      <c r="S23" s="180">
        <f t="shared" si="19"/>
        <v>104.80205735793901</v>
      </c>
      <c r="T23" s="180">
        <f t="shared" si="19"/>
        <v>0</v>
      </c>
      <c r="U23" s="180">
        <f t="shared" si="19"/>
        <v>0</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83"/>
      <c r="AX23" s="83"/>
      <c r="AY23" s="83"/>
    </row>
    <row r="24" spans="1:51" customFormat="1" ht="15.75" hidden="1" customHeight="1" x14ac:dyDescent="0.3">
      <c r="A24" s="202" t="str">
        <f t="shared" ref="A24:D24" si="20">A10</f>
        <v>BN Community Kits</v>
      </c>
      <c r="B24" s="203">
        <f t="shared" si="20"/>
        <v>7.8560586761486491</v>
      </c>
      <c r="C24" s="204">
        <f t="shared" si="20"/>
        <v>109.52115866594501</v>
      </c>
      <c r="D24" s="205">
        <f t="shared" si="20"/>
        <v>1</v>
      </c>
      <c r="E24" s="206"/>
      <c r="F24" s="206"/>
      <c r="G24" s="206"/>
      <c r="H24" s="206"/>
      <c r="I24" s="206"/>
      <c r="J24" s="206"/>
      <c r="K24" s="180">
        <f t="shared" ref="K24" si="21">V10</f>
        <v>0</v>
      </c>
      <c r="L24" s="180">
        <f t="shared" ref="L24:L28" si="22">W10</f>
        <v>0</v>
      </c>
      <c r="M24" s="180">
        <f t="shared" ref="M24:M28" si="23">X10</f>
        <v>0</v>
      </c>
      <c r="N24" s="180">
        <f t="shared" ref="N24:N28" si="24">Y10</f>
        <v>0</v>
      </c>
      <c r="O24" s="180">
        <f t="shared" ref="O24:O28" si="25">Z10</f>
        <v>0</v>
      </c>
      <c r="P24" s="180">
        <f t="shared" ref="P24:P28" si="26">AA10</f>
        <v>0</v>
      </c>
      <c r="Q24" s="180">
        <f t="shared" ref="Q24:Q28" si="27">AB10</f>
        <v>0</v>
      </c>
      <c r="R24" s="180">
        <f t="shared" ref="R24:R28" si="28">AC10</f>
        <v>0</v>
      </c>
      <c r="S24" s="180">
        <f t="shared" ref="S24:S28" si="29">AD10</f>
        <v>0</v>
      </c>
      <c r="T24" s="180">
        <f t="shared" ref="T24:T28" si="30">AE10</f>
        <v>0</v>
      </c>
      <c r="U24" s="180">
        <f t="shared" ref="U24:U28" si="31">AF10</f>
        <v>0</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83"/>
      <c r="AX24" s="83"/>
      <c r="AY24" s="83"/>
    </row>
    <row r="25" spans="1:51" customFormat="1" ht="15.75" hidden="1" customHeight="1" x14ac:dyDescent="0.3">
      <c r="A25" s="202" t="str">
        <f t="shared" ref="A25:D25" si="32">A11</f>
        <v>Food Bank Kits</v>
      </c>
      <c r="B25" s="203">
        <f t="shared" si="32"/>
        <v>7.6336654100932506</v>
      </c>
      <c r="C25" s="204">
        <f t="shared" si="32"/>
        <v>1791.619543672</v>
      </c>
      <c r="D25" s="205">
        <f t="shared" si="32"/>
        <v>1</v>
      </c>
      <c r="E25" s="206"/>
      <c r="F25" s="206"/>
      <c r="G25" s="206"/>
      <c r="H25" s="206"/>
      <c r="I25" s="206"/>
      <c r="J25" s="206"/>
      <c r="K25" s="180">
        <f t="shared" ref="K25" si="33">V11</f>
        <v>0</v>
      </c>
      <c r="L25" s="180">
        <f t="shared" si="22"/>
        <v>0</v>
      </c>
      <c r="M25" s="180">
        <f t="shared" si="23"/>
        <v>0</v>
      </c>
      <c r="N25" s="180">
        <f t="shared" si="24"/>
        <v>0</v>
      </c>
      <c r="O25" s="180">
        <f t="shared" si="25"/>
        <v>0</v>
      </c>
      <c r="P25" s="180">
        <f t="shared" si="26"/>
        <v>0</v>
      </c>
      <c r="Q25" s="180">
        <f t="shared" si="27"/>
        <v>0</v>
      </c>
      <c r="R25" s="180">
        <f t="shared" si="28"/>
        <v>0</v>
      </c>
      <c r="S25" s="180">
        <f t="shared" si="29"/>
        <v>0</v>
      </c>
      <c r="T25" s="180">
        <f t="shared" si="30"/>
        <v>0</v>
      </c>
      <c r="U25" s="180">
        <f t="shared" si="31"/>
        <v>0</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83"/>
      <c r="AX25" s="83"/>
      <c r="AY25" s="83"/>
    </row>
    <row r="26" spans="1:51" customFormat="1" ht="15.75" hidden="1" customHeight="1" x14ac:dyDescent="0.3">
      <c r="A26" s="183" t="str">
        <f>A12</f>
        <v>2024 CPAS</v>
      </c>
      <c r="B26" s="199"/>
      <c r="C26" s="185">
        <f>C12</f>
        <v>13789.205666391663</v>
      </c>
      <c r="D26" s="208">
        <f>D12</f>
        <v>1</v>
      </c>
      <c r="E26" s="86"/>
      <c r="F26" s="75"/>
      <c r="G26" s="78"/>
      <c r="H26" s="78"/>
      <c r="I26" s="78"/>
      <c r="J26" s="75"/>
      <c r="K26" s="185">
        <f t="shared" ref="K26:K28" si="34">V12</f>
        <v>1476.6134299476194</v>
      </c>
      <c r="L26" s="185">
        <f t="shared" si="22"/>
        <v>1476.6134299476194</v>
      </c>
      <c r="M26" s="185">
        <f t="shared" si="23"/>
        <v>1476.6134299476194</v>
      </c>
      <c r="N26" s="185">
        <f t="shared" si="24"/>
        <v>1476.6134299476194</v>
      </c>
      <c r="O26" s="185">
        <f t="shared" si="25"/>
        <v>1017.4424009226192</v>
      </c>
      <c r="P26" s="185">
        <f t="shared" si="26"/>
        <v>1017.4424009226192</v>
      </c>
      <c r="Q26" s="185">
        <f t="shared" si="27"/>
        <v>1017.4424009226192</v>
      </c>
      <c r="R26" s="185">
        <f t="shared" si="28"/>
        <v>1017.4424009226192</v>
      </c>
      <c r="S26" s="185">
        <f t="shared" si="29"/>
        <v>1017.4424009226192</v>
      </c>
      <c r="T26" s="185">
        <f t="shared" si="30"/>
        <v>0</v>
      </c>
      <c r="U26" s="185">
        <f t="shared" si="31"/>
        <v>0</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83"/>
      <c r="AX26" s="83"/>
      <c r="AY26" s="83"/>
    </row>
    <row r="27" spans="1:51" customFormat="1" ht="15.75" hidden="1" customHeight="1" x14ac:dyDescent="0.3">
      <c r="A27" s="183" t="str">
        <f>A13</f>
        <v>Expiring 2024 CPAS</v>
      </c>
      <c r="B27" s="188"/>
      <c r="C27" s="189"/>
      <c r="D27" s="200"/>
      <c r="E27" s="78"/>
      <c r="F27" s="78"/>
      <c r="G27" s="78"/>
      <c r="H27" s="78"/>
      <c r="I27" s="78"/>
      <c r="J27" s="79"/>
      <c r="K27" s="177">
        <f t="shared" si="34"/>
        <v>0</v>
      </c>
      <c r="L27" s="177">
        <f t="shared" si="22"/>
        <v>0</v>
      </c>
      <c r="M27" s="177">
        <f t="shared" si="23"/>
        <v>0</v>
      </c>
      <c r="N27" s="177">
        <f t="shared" si="24"/>
        <v>0</v>
      </c>
      <c r="O27" s="177">
        <f t="shared" si="25"/>
        <v>459.17102902500017</v>
      </c>
      <c r="P27" s="177">
        <f t="shared" si="26"/>
        <v>0</v>
      </c>
      <c r="Q27" s="177">
        <f t="shared" si="27"/>
        <v>0</v>
      </c>
      <c r="R27" s="177">
        <f t="shared" si="28"/>
        <v>0</v>
      </c>
      <c r="S27" s="177">
        <f t="shared" si="29"/>
        <v>0</v>
      </c>
      <c r="T27" s="177">
        <f t="shared" si="30"/>
        <v>1017.4424009226192</v>
      </c>
      <c r="U27" s="177">
        <f t="shared" si="31"/>
        <v>0</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83"/>
      <c r="AX27" s="83"/>
      <c r="AY27" s="83"/>
    </row>
    <row r="28" spans="1:51" customFormat="1" ht="15.75" hidden="1" customHeight="1" x14ac:dyDescent="0.3">
      <c r="A28" s="183" t="str">
        <f>A14</f>
        <v>Expired 2024 CPAS</v>
      </c>
      <c r="B28" s="188"/>
      <c r="C28" s="189"/>
      <c r="D28" s="189"/>
      <c r="E28" s="75"/>
      <c r="F28" s="75"/>
      <c r="G28" s="75"/>
      <c r="H28" s="75"/>
      <c r="I28" s="75"/>
      <c r="J28" s="80"/>
      <c r="K28" s="177">
        <f t="shared" si="34"/>
        <v>12312.592236444043</v>
      </c>
      <c r="L28" s="177">
        <f t="shared" si="22"/>
        <v>12312.592236444043</v>
      </c>
      <c r="M28" s="177">
        <f t="shared" si="23"/>
        <v>12312.592236444043</v>
      </c>
      <c r="N28" s="177">
        <f t="shared" si="24"/>
        <v>12312.592236444043</v>
      </c>
      <c r="O28" s="177">
        <f t="shared" si="25"/>
        <v>12771.763265469044</v>
      </c>
      <c r="P28" s="177">
        <f t="shared" si="26"/>
        <v>12771.763265469044</v>
      </c>
      <c r="Q28" s="177">
        <f t="shared" si="27"/>
        <v>12771.763265469044</v>
      </c>
      <c r="R28" s="177">
        <f t="shared" si="28"/>
        <v>12771.763265469044</v>
      </c>
      <c r="S28" s="177">
        <f t="shared" si="29"/>
        <v>12771.763265469044</v>
      </c>
      <c r="T28" s="177">
        <f t="shared" si="30"/>
        <v>13789.205666391663</v>
      </c>
      <c r="U28" s="177">
        <f t="shared" si="31"/>
        <v>13789.205666391663</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83"/>
      <c r="AX28" s="83"/>
      <c r="AY28" s="83"/>
    </row>
    <row r="29" spans="1:51" customFormat="1" ht="15.75" hidden="1" customHeight="1" x14ac:dyDescent="0.3">
      <c r="A29" s="196" t="str">
        <f>A15</f>
        <v>WAML</v>
      </c>
      <c r="B29" s="209">
        <f>B15</f>
        <v>9.2820889180485349</v>
      </c>
      <c r="C29" s="56"/>
      <c r="D29" s="30"/>
      <c r="E29" s="30"/>
      <c r="F29" s="30"/>
      <c r="G29" s="30"/>
      <c r="H29" s="30"/>
      <c r="I29" s="30"/>
      <c r="J29" s="30"/>
      <c r="K29" s="30"/>
      <c r="L29" s="30"/>
      <c r="M29" s="30"/>
      <c r="N29" s="30"/>
      <c r="O29" s="30"/>
      <c r="P29" s="30"/>
      <c r="Q29" s="30"/>
      <c r="R29" s="30"/>
      <c r="S29" s="30"/>
      <c r="T29" s="30"/>
      <c r="U29" s="30"/>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row>
    <row r="30" spans="1:51"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K30" s="2"/>
    </row>
    <row r="31" spans="1:51" ht="15.75" customHeight="1" x14ac:dyDescent="0.25">
      <c r="AW31" s="2"/>
    </row>
    <row r="32" spans="1:51" ht="15.75" customHeight="1" x14ac:dyDescent="0.25"/>
  </sheetData>
  <mergeCells count="9">
    <mergeCell ref="A17:A18"/>
    <mergeCell ref="B17:B18"/>
    <mergeCell ref="C17:C18"/>
    <mergeCell ref="D17:D18"/>
    <mergeCell ref="AV3:AV4"/>
    <mergeCell ref="A3:A4"/>
    <mergeCell ref="B3:B4"/>
    <mergeCell ref="C3:C4"/>
    <mergeCell ref="D3: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109A-1C3D-4561-8754-2DA69C09B48C}">
  <dimension ref="A1:AW14"/>
  <sheetViews>
    <sheetView workbookViewId="0">
      <selection activeCell="K3" sqref="K3:AU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6.44140625" hidden="1" customWidth="1"/>
    <col min="11" max="47" width="7.77734375" customWidth="1"/>
    <col min="48" max="48" width="10.88671875" bestFit="1" customWidth="1"/>
  </cols>
  <sheetData>
    <row r="1" spans="1:49" ht="15.75" customHeight="1" x14ac:dyDescent="0.3">
      <c r="A1" s="316" t="s">
        <v>537</v>
      </c>
    </row>
    <row r="2" spans="1:49" x14ac:dyDescent="0.3">
      <c r="A2" s="22"/>
    </row>
    <row r="3" spans="1:49" ht="15.75" customHeight="1" x14ac:dyDescent="0.3">
      <c r="A3" s="508" t="s">
        <v>77</v>
      </c>
      <c r="B3" s="510" t="s">
        <v>66</v>
      </c>
      <c r="C3" s="510" t="s">
        <v>282</v>
      </c>
      <c r="D3" s="510" t="s">
        <v>57</v>
      </c>
      <c r="E3" s="17"/>
      <c r="F3" s="32"/>
      <c r="G3" s="32"/>
      <c r="H3" s="32"/>
      <c r="I3" s="32"/>
      <c r="J3" s="32"/>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9" x14ac:dyDescent="0.3">
      <c r="A4" s="513"/>
      <c r="B4" s="512"/>
      <c r="C4" s="512"/>
      <c r="D4" s="511"/>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9" ht="15.75" customHeight="1" x14ac:dyDescent="0.3">
      <c r="A5" s="222" t="s">
        <v>109</v>
      </c>
      <c r="B5" s="223">
        <f>'RP - MR'!B34</f>
        <v>10.940346238671975</v>
      </c>
      <c r="C5" s="180">
        <f>'RP - MR'!C31</f>
        <v>19244.412999999997</v>
      </c>
      <c r="D5" s="224">
        <f>'RP - MR'!D31</f>
        <v>0.82760368944482754</v>
      </c>
      <c r="E5" s="93"/>
      <c r="F5" s="137"/>
      <c r="G5" s="117"/>
      <c r="H5" s="117"/>
      <c r="I5" s="117"/>
      <c r="J5" s="220"/>
      <c r="K5" s="180">
        <f>'RP - MR'!K31</f>
        <v>15926.7472</v>
      </c>
      <c r="L5" s="180">
        <f>'RP - MR'!L31</f>
        <v>15926.7472</v>
      </c>
      <c r="M5" s="180">
        <f>'RP - MR'!M31</f>
        <v>15926.7472</v>
      </c>
      <c r="N5" s="180">
        <f>'RP - MR'!N31</f>
        <v>15926.7472</v>
      </c>
      <c r="O5" s="180">
        <f>'RP - MR'!O31</f>
        <v>15919.902200000002</v>
      </c>
      <c r="P5" s="180">
        <f>'RP - MR'!P31</f>
        <v>15903.930600000002</v>
      </c>
      <c r="Q5" s="180">
        <f>'RP - MR'!Q31</f>
        <v>15903.930600000002</v>
      </c>
      <c r="R5" s="180">
        <f>'RP - MR'!R31</f>
        <v>14134.164900000002</v>
      </c>
      <c r="S5" s="180">
        <f>'RP - MR'!S31</f>
        <v>13655.485200000001</v>
      </c>
      <c r="T5" s="180">
        <f>'RP - MR'!T31</f>
        <v>12482.9377</v>
      </c>
      <c r="U5" s="180">
        <f>'RP - MR'!U31</f>
        <v>12153.552900000001</v>
      </c>
      <c r="V5" s="180">
        <f>'RP - MR'!V31</f>
        <v>2335.018399999999</v>
      </c>
      <c r="W5" s="180">
        <f>'RP - MR'!W31</f>
        <v>1820.5959</v>
      </c>
      <c r="X5" s="180">
        <f>'RP - MR'!X31</f>
        <v>1820.5959</v>
      </c>
      <c r="Y5" s="180">
        <f>'RP - MR'!Y31</f>
        <v>1638.577</v>
      </c>
      <c r="Z5" s="180">
        <f>'RP - MR'!Z31</f>
        <v>452.54969999999997</v>
      </c>
      <c r="AA5" s="180">
        <f>'RP - MR'!AA31</f>
        <v>330.74459999999999</v>
      </c>
      <c r="AB5" s="180">
        <f>'RP - MR'!AB31</f>
        <v>330.74459999999999</v>
      </c>
      <c r="AC5" s="180">
        <f>'RP - MR'!AC31</f>
        <v>330.74459999999999</v>
      </c>
      <c r="AD5" s="180">
        <f>'RP - MR'!AD31</f>
        <v>268.02339999999998</v>
      </c>
      <c r="AE5" s="180">
        <f>'RP - MR'!AE31</f>
        <v>0</v>
      </c>
      <c r="AF5" s="180">
        <f>'RP - MR'!AF31</f>
        <v>0</v>
      </c>
      <c r="AG5" s="180">
        <f>'RP - MR'!AG31</f>
        <v>0</v>
      </c>
      <c r="AH5" s="180">
        <f>'RP - MR'!AH31</f>
        <v>0</v>
      </c>
      <c r="AI5" s="180">
        <f>'RP - MR'!AI31</f>
        <v>0</v>
      </c>
      <c r="AJ5" s="180">
        <f>'RP - MR'!AJ31</f>
        <v>0</v>
      </c>
      <c r="AK5" s="180">
        <f>'RP - MR'!AK31</f>
        <v>0</v>
      </c>
      <c r="AL5" s="180">
        <f>'RP - MR'!AL31</f>
        <v>0</v>
      </c>
      <c r="AM5" s="180">
        <f>'RP - MR'!AM31</f>
        <v>0</v>
      </c>
      <c r="AN5" s="180">
        <f>'RP - MR'!AN31</f>
        <v>0</v>
      </c>
      <c r="AO5" s="180">
        <f>'RP - MR'!AO31</f>
        <v>0</v>
      </c>
      <c r="AP5" s="180">
        <f>'RP - MR'!AP31</f>
        <v>0</v>
      </c>
      <c r="AQ5" s="180">
        <f>'RP - MR'!AQ31</f>
        <v>0</v>
      </c>
      <c r="AR5" s="180">
        <f>'RP - MR'!AR31</f>
        <v>0</v>
      </c>
      <c r="AS5" s="180">
        <f>'RP - MR'!AS31</f>
        <v>0</v>
      </c>
      <c r="AT5" s="180">
        <f>'RP - MR'!AT31</f>
        <v>0</v>
      </c>
      <c r="AU5" s="180">
        <f>'RP - MR'!AU31</f>
        <v>0</v>
      </c>
      <c r="AV5" s="211">
        <f t="shared" ref="AV5:AV11" si="1">SUM(E5:AU5)</f>
        <v>173188.48700000002</v>
      </c>
    </row>
    <row r="6" spans="1:49" ht="15.75" customHeight="1" x14ac:dyDescent="0.3">
      <c r="A6" s="222" t="s">
        <v>221</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si="1"/>
        <v>24173.359428609478</v>
      </c>
    </row>
    <row r="7" spans="1:49" ht="15.75" customHeight="1" x14ac:dyDescent="0.3">
      <c r="A7" s="222" t="s">
        <v>220</v>
      </c>
      <c r="B7" s="223">
        <f>Multifamily!B6</f>
        <v>12.104059384116921</v>
      </c>
      <c r="C7" s="180">
        <f>Multifamily!C6</f>
        <v>2158.7298034600972</v>
      </c>
      <c r="D7" s="224">
        <f>K7/C7</f>
        <v>0.95034907070988039</v>
      </c>
      <c r="E7" s="93"/>
      <c r="F7" s="137"/>
      <c r="G7" s="117"/>
      <c r="H7" s="117"/>
      <c r="I7" s="117"/>
      <c r="J7" s="220"/>
      <c r="K7" s="180">
        <f>Multifamily!K6</f>
        <v>2051.5468626320262</v>
      </c>
      <c r="L7" s="180">
        <f>Multifamily!L6</f>
        <v>2051.5468626320262</v>
      </c>
      <c r="M7" s="180">
        <f>Multifamily!M6</f>
        <v>2051.5468626320262</v>
      </c>
      <c r="N7" s="180">
        <f>Multifamily!N6</f>
        <v>2051.5468626320262</v>
      </c>
      <c r="O7" s="180">
        <f>Multifamily!O6</f>
        <v>2051.5468626320262</v>
      </c>
      <c r="P7" s="180">
        <f>Multifamily!P6</f>
        <v>2051.5468626320262</v>
      </c>
      <c r="Q7" s="180">
        <f>Multifamily!Q6</f>
        <v>2025.1586190672413</v>
      </c>
      <c r="R7" s="180">
        <f>Multifamily!R6</f>
        <v>1937.5468190672411</v>
      </c>
      <c r="S7" s="180">
        <f>Multifamily!S6</f>
        <v>1937.5468190672411</v>
      </c>
      <c r="T7" s="180">
        <f>Multifamily!T6</f>
        <v>1937.5468190672411</v>
      </c>
      <c r="U7" s="180">
        <f>Multifamily!U6</f>
        <v>1459.0757293168313</v>
      </c>
      <c r="V7" s="180">
        <f>Multifamily!V6</f>
        <v>510.87192696828555</v>
      </c>
      <c r="W7" s="180">
        <f>Multifamily!W6</f>
        <v>510.87192696828555</v>
      </c>
      <c r="X7" s="180">
        <f>Multifamily!X6</f>
        <v>510.87192696828555</v>
      </c>
      <c r="Y7" s="180">
        <f>Multifamily!Y6</f>
        <v>510.87192696828555</v>
      </c>
      <c r="Z7" s="180">
        <f>Multifamily!Z6</f>
        <v>437.04818136828555</v>
      </c>
      <c r="AA7" s="180">
        <f>Multifamily!AA6</f>
        <v>22.214763339248957</v>
      </c>
      <c r="AB7" s="180">
        <f>Multifamily!AB6</f>
        <v>22.214763339248957</v>
      </c>
      <c r="AC7" s="180">
        <f>Multifamily!AC6</f>
        <v>22.214763339248957</v>
      </c>
      <c r="AD7" s="180">
        <f>Multifamily!AD6</f>
        <v>22.214763339248957</v>
      </c>
      <c r="AE7" s="180">
        <f>Multifamily!AE6</f>
        <v>0</v>
      </c>
      <c r="AF7" s="180">
        <f>Multifamily!AF6</f>
        <v>0</v>
      </c>
      <c r="AG7" s="180">
        <f>Multifamily!AG6</f>
        <v>0</v>
      </c>
      <c r="AH7" s="180">
        <f>Multifamily!AH6</f>
        <v>0</v>
      </c>
      <c r="AI7" s="180">
        <f>Multifamily!AI6</f>
        <v>0</v>
      </c>
      <c r="AJ7" s="180">
        <f>Multifamily!AJ6</f>
        <v>0</v>
      </c>
      <c r="AK7" s="180">
        <f>Multifamily!AK6</f>
        <v>0</v>
      </c>
      <c r="AL7" s="180">
        <f>Multifamily!AL6</f>
        <v>0</v>
      </c>
      <c r="AM7" s="180">
        <f>Multifamily!AM6</f>
        <v>0</v>
      </c>
      <c r="AN7" s="180">
        <f>Multifamily!AN6</f>
        <v>0</v>
      </c>
      <c r="AO7" s="180">
        <f>Multifamily!AO6</f>
        <v>0</v>
      </c>
      <c r="AP7" s="180">
        <f>Multifamily!AP6</f>
        <v>0</v>
      </c>
      <c r="AQ7" s="180">
        <f>Multifamily!AQ6</f>
        <v>0</v>
      </c>
      <c r="AR7" s="180">
        <f>Multifamily!AR6</f>
        <v>0</v>
      </c>
      <c r="AS7" s="180">
        <f>Multifamily!AS6</f>
        <v>0</v>
      </c>
      <c r="AT7" s="180">
        <f>Multifamily!AT6</f>
        <v>0</v>
      </c>
      <c r="AU7" s="180">
        <f>Multifamily!AU6</f>
        <v>0</v>
      </c>
      <c r="AV7" s="211">
        <f t="shared" si="1"/>
        <v>24175.550923976367</v>
      </c>
    </row>
    <row r="8" spans="1:49" ht="15.75" customHeight="1" x14ac:dyDescent="0.3">
      <c r="A8" s="222" t="s">
        <v>162</v>
      </c>
      <c r="B8" s="223">
        <f>'MRSF - Midstream HVAC'!B13</f>
        <v>16.013185526693867</v>
      </c>
      <c r="C8" s="180">
        <f>'MRSF - Midstream HVAC'!C10</f>
        <v>9752.6972204425292</v>
      </c>
      <c r="D8" s="224">
        <f>'MRSF - Midstream HVAC'!D10</f>
        <v>0.74318153388423458</v>
      </c>
      <c r="E8" s="93"/>
      <c r="F8" s="137"/>
      <c r="G8" s="117"/>
      <c r="H8" s="117"/>
      <c r="I8" s="117"/>
      <c r="J8" s="220"/>
      <c r="K8" s="180">
        <f>'MRSF - Midstream HVAC'!K10</f>
        <v>7248.0244797969899</v>
      </c>
      <c r="L8" s="180">
        <f>'MRSF - Midstream HVAC'!L10</f>
        <v>7248.0244797969899</v>
      </c>
      <c r="M8" s="180">
        <f>'MRSF - Midstream HVAC'!M10</f>
        <v>7248.0244797969899</v>
      </c>
      <c r="N8" s="180">
        <f>'MRSF - Midstream HVAC'!N10</f>
        <v>7248.0244797969899</v>
      </c>
      <c r="O8" s="180">
        <f>'MRSF - Midstream HVAC'!O10</f>
        <v>7248.0244797969899</v>
      </c>
      <c r="P8" s="180">
        <f>'MRSF - Midstream HVAC'!P10</f>
        <v>7248.0244797969899</v>
      </c>
      <c r="Q8" s="180">
        <f>'MRSF - Midstream HVAC'!Q10</f>
        <v>7248.0244797969899</v>
      </c>
      <c r="R8" s="180">
        <f>'MRSF - Midstream HVAC'!R10</f>
        <v>7248.0244797969899</v>
      </c>
      <c r="S8" s="180">
        <f>'MRSF - Midstream HVAC'!S10</f>
        <v>7248.0244797969899</v>
      </c>
      <c r="T8" s="180">
        <f>'MRSF - Midstream HVAC'!T10</f>
        <v>7248.0244797969899</v>
      </c>
      <c r="U8" s="180">
        <f>'MRSF - Midstream HVAC'!U10</f>
        <v>7248.0244797969899</v>
      </c>
      <c r="V8" s="180">
        <f>'MRSF - Midstream HVAC'!V10</f>
        <v>7038.1885675626418</v>
      </c>
      <c r="W8" s="180">
        <f>'MRSF - Midstream HVAC'!W10</f>
        <v>7038.1885675626418</v>
      </c>
      <c r="X8" s="180">
        <f>'MRSF - Midstream HVAC'!X10</f>
        <v>7038.1885675626418</v>
      </c>
      <c r="Y8" s="180">
        <f>'MRSF - Midstream HVAC'!Y10</f>
        <v>7038.1885675626418</v>
      </c>
      <c r="Z8" s="180">
        <f>'MRSF - Midstream HVAC'!Z10</f>
        <v>6619.4253879731205</v>
      </c>
      <c r="AA8" s="180">
        <f>'MRSF - Midstream HVAC'!AA10</f>
        <v>769.9428295003745</v>
      </c>
      <c r="AB8" s="180">
        <f>'MRSF - Midstream HVAC'!AB10</f>
        <v>769.9428295003745</v>
      </c>
      <c r="AC8" s="180">
        <f>'MRSF - Midstream HVAC'!AC10</f>
        <v>0</v>
      </c>
      <c r="AD8" s="180">
        <f>'MRSF - Midstream HVAC'!AD10</f>
        <v>0</v>
      </c>
      <c r="AE8" s="180">
        <f>'MRSF - Midstream HVAC'!AE10</f>
        <v>0</v>
      </c>
      <c r="AF8" s="180">
        <f>'MRSF - Midstream HVAC'!AF10</f>
        <v>0</v>
      </c>
      <c r="AG8" s="180">
        <f>'MRSF - Midstream HVAC'!AG10</f>
        <v>0</v>
      </c>
      <c r="AH8" s="180">
        <f>'MRSF - Midstream HVAC'!AH10</f>
        <v>0</v>
      </c>
      <c r="AI8" s="180">
        <f>'MRSF - Midstream HVAC'!AI10</f>
        <v>0</v>
      </c>
      <c r="AJ8" s="180">
        <f>'MRSF - Midstream HVAC'!AJ10</f>
        <v>0</v>
      </c>
      <c r="AK8" s="180">
        <f>'MRSF - Midstream HVAC'!AK10</f>
        <v>0</v>
      </c>
      <c r="AL8" s="180">
        <f>'MRSF - Midstream HVAC'!AL10</f>
        <v>0</v>
      </c>
      <c r="AM8" s="180">
        <f>'MRSF - Midstream HVAC'!AM10</f>
        <v>0</v>
      </c>
      <c r="AN8" s="180">
        <f>'MRSF - Midstream HVAC'!AN10</f>
        <v>0</v>
      </c>
      <c r="AO8" s="180">
        <f>'MRSF - Midstream HVAC'!AO10</f>
        <v>0</v>
      </c>
      <c r="AP8" s="180">
        <f>'MRSF - Midstream HVAC'!AP10</f>
        <v>0</v>
      </c>
      <c r="AQ8" s="180">
        <f>'MRSF - Midstream HVAC'!AQ10</f>
        <v>0</v>
      </c>
      <c r="AR8" s="180">
        <f>'MRSF - Midstream HVAC'!AR10</f>
        <v>0</v>
      </c>
      <c r="AS8" s="180">
        <f>'MRSF - Midstream HVAC'!AS10</f>
        <v>0</v>
      </c>
      <c r="AT8" s="180">
        <f>'MRSF - Midstream HVAC'!AT10</f>
        <v>0</v>
      </c>
      <c r="AU8" s="180">
        <f>'MRSF - Midstream HVAC'!AU10</f>
        <v>0</v>
      </c>
      <c r="AV8" s="211">
        <f t="shared" si="1"/>
        <v>116040.33459499135</v>
      </c>
    </row>
    <row r="9" spans="1:49" ht="15.75" customHeight="1" x14ac:dyDescent="0.3">
      <c r="A9" s="222" t="s">
        <v>163</v>
      </c>
      <c r="B9" s="223">
        <f>'MRSF - Home Efficiency'!B15</f>
        <v>25.69649192613554</v>
      </c>
      <c r="C9" s="180">
        <f>'MRSF - Home Efficiency'!C12</f>
        <v>142.50138237245707</v>
      </c>
      <c r="D9" s="224">
        <f>K9/C9</f>
        <v>0.830350019217862</v>
      </c>
      <c r="E9" s="93"/>
      <c r="F9" s="137"/>
      <c r="G9" s="117"/>
      <c r="H9" s="117"/>
      <c r="I9" s="117"/>
      <c r="J9" s="220"/>
      <c r="K9" s="180">
        <f>'MRSF - Home Efficiency'!K12</f>
        <v>118.32602559154164</v>
      </c>
      <c r="L9" s="180">
        <f>'MRSF - Home Efficiency'!L12</f>
        <v>118.32602559154164</v>
      </c>
      <c r="M9" s="180">
        <f>'MRSF - Home Efficiency'!M12</f>
        <v>118.32602559154164</v>
      </c>
      <c r="N9" s="180">
        <f>'MRSF - Home Efficiency'!N12</f>
        <v>118.32602559154164</v>
      </c>
      <c r="O9" s="180">
        <f>'MRSF - Home Efficiency'!O12</f>
        <v>118.32602559154164</v>
      </c>
      <c r="P9" s="180">
        <f>'MRSF - Home Efficiency'!P12</f>
        <v>118.32602559154164</v>
      </c>
      <c r="Q9" s="180">
        <f>'MRSF - Home Efficiency'!Q12</f>
        <v>118.32602559154164</v>
      </c>
      <c r="R9" s="180">
        <f>'MRSF - Home Efficiency'!R12</f>
        <v>118.32602559154164</v>
      </c>
      <c r="S9" s="180">
        <f>'MRSF - Home Efficiency'!S12</f>
        <v>118.32602559154164</v>
      </c>
      <c r="T9" s="180">
        <f>'MRSF - Home Efficiency'!T12</f>
        <v>118.32602559154164</v>
      </c>
      <c r="U9" s="180">
        <f>'MRSF - Home Efficiency'!U12</f>
        <v>103.71327516585981</v>
      </c>
      <c r="V9" s="180">
        <f>'MRSF - Home Efficiency'!V12</f>
        <v>103.71327516585981</v>
      </c>
      <c r="W9" s="180">
        <f>'MRSF - Home Efficiency'!W12</f>
        <v>103.71327516585981</v>
      </c>
      <c r="X9" s="180">
        <f>'MRSF - Home Efficiency'!X12</f>
        <v>103.71327516585981</v>
      </c>
      <c r="Y9" s="180">
        <f>'MRSF - Home Efficiency'!Y12</f>
        <v>103.71327516585981</v>
      </c>
      <c r="Z9" s="180">
        <f>'MRSF - Home Efficiency'!Z12</f>
        <v>103.71327516585981</v>
      </c>
      <c r="AA9" s="180">
        <f>'MRSF - Home Efficiency'!AA12</f>
        <v>103.71327516585981</v>
      </c>
      <c r="AB9" s="180">
        <f>'MRSF - Home Efficiency'!AB12</f>
        <v>103.71327516585981</v>
      </c>
      <c r="AC9" s="180">
        <f>'MRSF - Home Efficiency'!AC12</f>
        <v>103.71327516585981</v>
      </c>
      <c r="AD9" s="180">
        <f>'MRSF - Home Efficiency'!AD12</f>
        <v>89.294808984385682</v>
      </c>
      <c r="AE9" s="180">
        <f>'MRSF - Home Efficiency'!AE12</f>
        <v>58.457912406047122</v>
      </c>
      <c r="AF9" s="180">
        <f>'MRSF - Home Efficiency'!AF12</f>
        <v>58.457912406047122</v>
      </c>
      <c r="AG9" s="180">
        <f>'MRSF - Home Efficiency'!AG12</f>
        <v>58.457912406047122</v>
      </c>
      <c r="AH9" s="180">
        <f>'MRSF - Home Efficiency'!AH12</f>
        <v>58.457912406047122</v>
      </c>
      <c r="AI9" s="180">
        <f>'MRSF - Home Efficiency'!AI12</f>
        <v>58.457912406047122</v>
      </c>
      <c r="AJ9" s="180">
        <f>'MRSF - Home Efficiency'!AJ12</f>
        <v>58.457912406047122</v>
      </c>
      <c r="AK9" s="180">
        <f>'MRSF - Home Efficiency'!AK12</f>
        <v>58.457912406047122</v>
      </c>
      <c r="AL9" s="180">
        <f>'MRSF - Home Efficiency'!AL12</f>
        <v>58.457912406047122</v>
      </c>
      <c r="AM9" s="180">
        <f>'MRSF - Home Efficiency'!AM12</f>
        <v>58.457912406047122</v>
      </c>
      <c r="AN9" s="180">
        <f>'MRSF - Home Efficiency'!AN12</f>
        <v>58.457912406047122</v>
      </c>
      <c r="AO9" s="180">
        <f>'MRSF - Home Efficiency'!AO12</f>
        <v>0</v>
      </c>
      <c r="AP9" s="180">
        <f>'MRSF - Home Efficiency'!AP12</f>
        <v>0</v>
      </c>
      <c r="AQ9" s="180">
        <f>'MRSF - Home Efficiency'!AQ12</f>
        <v>0</v>
      </c>
      <c r="AR9" s="180">
        <f>'MRSF - Home Efficiency'!AR12</f>
        <v>0</v>
      </c>
      <c r="AS9" s="180">
        <f>'MRSF - Home Efficiency'!AS12</f>
        <v>0</v>
      </c>
      <c r="AT9" s="180">
        <f>'MRSF - Home Efficiency'!AT12</f>
        <v>0</v>
      </c>
      <c r="AU9" s="180">
        <f>'MRSF - Home Efficiency'!AU12</f>
        <v>0</v>
      </c>
      <c r="AV9" s="211">
        <f t="shared" si="1"/>
        <v>2790.5536654530101</v>
      </c>
    </row>
    <row r="10" spans="1:49" s="316" customFormat="1" x14ac:dyDescent="0.3">
      <c r="A10" s="310" t="s">
        <v>521</v>
      </c>
      <c r="B10" s="311"/>
      <c r="C10" s="312">
        <f>SUM(C5:C9)</f>
        <v>36494.20142781052</v>
      </c>
      <c r="D10" s="313">
        <f>K10/C10</f>
        <v>0.79604410876575382</v>
      </c>
      <c r="E10" s="314"/>
      <c r="F10" s="314"/>
      <c r="G10" s="314"/>
      <c r="H10" s="314"/>
      <c r="I10" s="314"/>
      <c r="J10" s="314"/>
      <c r="K10" s="315">
        <f t="shared" ref="K10:P10" si="2">SUM(K5:K9)</f>
        <v>29050.994050719324</v>
      </c>
      <c r="L10" s="315">
        <f t="shared" si="2"/>
        <v>29050.994050719324</v>
      </c>
      <c r="M10" s="315">
        <f t="shared" si="2"/>
        <v>29050.994050719324</v>
      </c>
      <c r="N10" s="315">
        <f t="shared" si="2"/>
        <v>29050.994050719324</v>
      </c>
      <c r="O10" s="315">
        <f t="shared" si="2"/>
        <v>27048.617095828817</v>
      </c>
      <c r="P10" s="315">
        <f t="shared" si="2"/>
        <v>26886.918796425667</v>
      </c>
      <c r="Q10" s="315">
        <f t="shared" ref="Q10:AU10" si="3">SUM(Q5:Q9)</f>
        <v>26793.628245041462</v>
      </c>
      <c r="R10" s="315">
        <f t="shared" si="3"/>
        <v>24848.752516784301</v>
      </c>
      <c r="S10" s="315">
        <f t="shared" si="3"/>
        <v>24368.135714405005</v>
      </c>
      <c r="T10" s="315">
        <f t="shared" si="3"/>
        <v>23195.588214405005</v>
      </c>
      <c r="U10" s="315">
        <f t="shared" si="3"/>
        <v>21036.580259894738</v>
      </c>
      <c r="V10" s="315">
        <f t="shared" si="3"/>
        <v>10059.914863993352</v>
      </c>
      <c r="W10" s="315">
        <f t="shared" si="3"/>
        <v>9545.3437206092403</v>
      </c>
      <c r="X10" s="315">
        <f t="shared" si="3"/>
        <v>9545.3437206092403</v>
      </c>
      <c r="Y10" s="315">
        <f t="shared" si="3"/>
        <v>9348.734046748621</v>
      </c>
      <c r="Z10" s="315">
        <f t="shared" si="3"/>
        <v>7612.7365445072655</v>
      </c>
      <c r="AA10" s="315">
        <f t="shared" si="3"/>
        <v>1226.6154680054833</v>
      </c>
      <c r="AB10" s="315">
        <f t="shared" si="3"/>
        <v>1226.6154680054833</v>
      </c>
      <c r="AC10" s="315">
        <f t="shared" si="3"/>
        <v>456.67263850510881</v>
      </c>
      <c r="AD10" s="315">
        <f t="shared" si="3"/>
        <v>379.53297232363462</v>
      </c>
      <c r="AE10" s="315">
        <f t="shared" si="3"/>
        <v>58.457912406047122</v>
      </c>
      <c r="AF10" s="315">
        <f t="shared" si="3"/>
        <v>58.457912406047122</v>
      </c>
      <c r="AG10" s="315">
        <f t="shared" si="3"/>
        <v>58.457912406047122</v>
      </c>
      <c r="AH10" s="315">
        <f t="shared" si="3"/>
        <v>58.457912406047122</v>
      </c>
      <c r="AI10" s="315">
        <f t="shared" si="3"/>
        <v>58.457912406047122</v>
      </c>
      <c r="AJ10" s="315">
        <f t="shared" si="3"/>
        <v>58.457912406047122</v>
      </c>
      <c r="AK10" s="315">
        <f t="shared" si="3"/>
        <v>58.457912406047122</v>
      </c>
      <c r="AL10" s="315">
        <f t="shared" si="3"/>
        <v>58.457912406047122</v>
      </c>
      <c r="AM10" s="315">
        <f t="shared" si="3"/>
        <v>58.457912406047122</v>
      </c>
      <c r="AN10" s="315">
        <f t="shared" si="3"/>
        <v>58.457912406047122</v>
      </c>
      <c r="AO10" s="315">
        <f t="shared" si="3"/>
        <v>0</v>
      </c>
      <c r="AP10" s="315">
        <f t="shared" si="3"/>
        <v>0</v>
      </c>
      <c r="AQ10" s="315">
        <f t="shared" si="3"/>
        <v>0</v>
      </c>
      <c r="AR10" s="315">
        <f t="shared" si="3"/>
        <v>0</v>
      </c>
      <c r="AS10" s="315">
        <f t="shared" si="3"/>
        <v>0</v>
      </c>
      <c r="AT10" s="315">
        <f t="shared" si="3"/>
        <v>0</v>
      </c>
      <c r="AU10" s="315">
        <f t="shared" si="3"/>
        <v>0</v>
      </c>
      <c r="AV10" s="315">
        <f t="shared" si="1"/>
        <v>340368.28561303043</v>
      </c>
    </row>
    <row r="11" spans="1:49" x14ac:dyDescent="0.3">
      <c r="A11" s="183" t="s">
        <v>522</v>
      </c>
      <c r="B11" s="199"/>
      <c r="C11" s="185">
        <f>K11</f>
        <v>900.580815572299</v>
      </c>
      <c r="D11" s="408" t="s">
        <v>63</v>
      </c>
      <c r="E11" s="86"/>
      <c r="F11" s="75"/>
      <c r="G11" s="80"/>
      <c r="H11" s="80"/>
      <c r="I11" s="80"/>
      <c r="J11" s="80"/>
      <c r="K11" s="185">
        <f>K10*0.031</f>
        <v>900.580815572299</v>
      </c>
      <c r="L11" s="185">
        <f t="shared" ref="L11:P11" si="4">L10*0.031</f>
        <v>900.580815572299</v>
      </c>
      <c r="M11" s="185">
        <f t="shared" si="4"/>
        <v>900.580815572299</v>
      </c>
      <c r="N11" s="185">
        <f t="shared" si="4"/>
        <v>900.580815572299</v>
      </c>
      <c r="O11" s="185">
        <f t="shared" si="4"/>
        <v>838.50712997069331</v>
      </c>
      <c r="P11" s="185">
        <f t="shared" si="4"/>
        <v>833.49448268919571</v>
      </c>
      <c r="Q11" s="185">
        <f t="shared" ref="Q11:AU11" si="5">Q10*0.031</f>
        <v>830.60247559628533</v>
      </c>
      <c r="R11" s="185">
        <f t="shared" si="5"/>
        <v>770.31132802031334</v>
      </c>
      <c r="S11" s="185">
        <f t="shared" si="5"/>
        <v>755.41220714655515</v>
      </c>
      <c r="T11" s="185">
        <f t="shared" si="5"/>
        <v>719.06323464655509</v>
      </c>
      <c r="U11" s="185">
        <f t="shared" si="5"/>
        <v>652.13398805673683</v>
      </c>
      <c r="V11" s="185">
        <f t="shared" si="5"/>
        <v>311.85736078379392</v>
      </c>
      <c r="W11" s="185">
        <f t="shared" si="5"/>
        <v>295.90565533888645</v>
      </c>
      <c r="X11" s="185">
        <f t="shared" si="5"/>
        <v>295.90565533888645</v>
      </c>
      <c r="Y11" s="185">
        <f t="shared" si="5"/>
        <v>289.81075544920725</v>
      </c>
      <c r="Z11" s="185">
        <f t="shared" si="5"/>
        <v>235.99483287972524</v>
      </c>
      <c r="AA11" s="185">
        <f t="shared" si="5"/>
        <v>38.025079508169981</v>
      </c>
      <c r="AB11" s="185">
        <f t="shared" si="5"/>
        <v>38.025079508169981</v>
      </c>
      <c r="AC11" s="185">
        <f t="shared" si="5"/>
        <v>14.156851793658372</v>
      </c>
      <c r="AD11" s="185">
        <f t="shared" si="5"/>
        <v>11.765522142032673</v>
      </c>
      <c r="AE11" s="185">
        <f t="shared" si="5"/>
        <v>1.8121952845874607</v>
      </c>
      <c r="AF11" s="185">
        <f t="shared" si="5"/>
        <v>1.8121952845874607</v>
      </c>
      <c r="AG11" s="185">
        <f t="shared" si="5"/>
        <v>1.8121952845874607</v>
      </c>
      <c r="AH11" s="185">
        <f t="shared" si="5"/>
        <v>1.8121952845874607</v>
      </c>
      <c r="AI11" s="185">
        <f t="shared" si="5"/>
        <v>1.8121952845874607</v>
      </c>
      <c r="AJ11" s="185">
        <f t="shared" si="5"/>
        <v>1.8121952845874607</v>
      </c>
      <c r="AK11" s="185">
        <f t="shared" si="5"/>
        <v>1.8121952845874607</v>
      </c>
      <c r="AL11" s="185">
        <f t="shared" si="5"/>
        <v>1.8121952845874607</v>
      </c>
      <c r="AM11" s="185">
        <f t="shared" si="5"/>
        <v>1.8121952845874607</v>
      </c>
      <c r="AN11" s="185">
        <f t="shared" si="5"/>
        <v>1.8121952845874607</v>
      </c>
      <c r="AO11" s="185">
        <f t="shared" si="5"/>
        <v>0</v>
      </c>
      <c r="AP11" s="185">
        <f t="shared" si="5"/>
        <v>0</v>
      </c>
      <c r="AQ11" s="185">
        <f t="shared" si="5"/>
        <v>0</v>
      </c>
      <c r="AR11" s="185">
        <f t="shared" si="5"/>
        <v>0</v>
      </c>
      <c r="AS11" s="185">
        <f t="shared" si="5"/>
        <v>0</v>
      </c>
      <c r="AT11" s="185">
        <f t="shared" si="5"/>
        <v>0</v>
      </c>
      <c r="AU11" s="185">
        <f t="shared" si="5"/>
        <v>0</v>
      </c>
      <c r="AV11" s="177">
        <f t="shared" si="1"/>
        <v>10551.41685400393</v>
      </c>
      <c r="AW11" s="30"/>
    </row>
    <row r="12" spans="1:49" x14ac:dyDescent="0.3">
      <c r="A12" s="183" t="s">
        <v>481</v>
      </c>
      <c r="B12" s="188"/>
      <c r="C12" s="189"/>
      <c r="D12" s="200"/>
      <c r="E12" s="75"/>
      <c r="F12" s="75"/>
      <c r="G12" s="80"/>
      <c r="H12" s="80"/>
      <c r="I12" s="80"/>
      <c r="J12" s="80"/>
      <c r="K12" s="177">
        <v>0</v>
      </c>
      <c r="L12" s="191">
        <f>K11-L11</f>
        <v>0</v>
      </c>
      <c r="M12" s="191">
        <f t="shared" ref="M12:P12" si="6">L11-M11</f>
        <v>0</v>
      </c>
      <c r="N12" s="191">
        <f t="shared" si="6"/>
        <v>0</v>
      </c>
      <c r="O12" s="191">
        <f t="shared" si="6"/>
        <v>62.073685601605689</v>
      </c>
      <c r="P12" s="191">
        <f t="shared" si="6"/>
        <v>5.0126472814976069</v>
      </c>
      <c r="Q12" s="191">
        <f t="shared" ref="Q12" si="7">P11-Q11</f>
        <v>2.8920070929103758</v>
      </c>
      <c r="R12" s="191">
        <f t="shared" ref="R12" si="8">Q11-R11</f>
        <v>60.291147575971991</v>
      </c>
      <c r="S12" s="191">
        <f t="shared" ref="S12" si="9">R11-S11</f>
        <v>14.899120873758193</v>
      </c>
      <c r="T12" s="191">
        <f t="shared" ref="T12" si="10">S11-T11</f>
        <v>36.348972500000059</v>
      </c>
      <c r="U12" s="191">
        <f t="shared" ref="U12" si="11">T11-U11</f>
        <v>66.929246589818263</v>
      </c>
      <c r="V12" s="191">
        <f t="shared" ref="V12" si="12">U11-V11</f>
        <v>340.2766272729429</v>
      </c>
      <c r="W12" s="191">
        <f t="shared" ref="W12" si="13">V11-W11</f>
        <v>15.951705444907475</v>
      </c>
      <c r="X12" s="191">
        <f t="shared" ref="X12" si="14">W11-X11</f>
        <v>0</v>
      </c>
      <c r="Y12" s="191">
        <f t="shared" ref="Y12" si="15">X11-Y11</f>
        <v>6.0948998896791977</v>
      </c>
      <c r="Z12" s="191">
        <f t="shared" ref="Z12" si="16">Y11-Z11</f>
        <v>53.815922569482012</v>
      </c>
      <c r="AA12" s="191">
        <f t="shared" ref="AA12" si="17">Z11-AA11</f>
        <v>197.96975337155527</v>
      </c>
      <c r="AB12" s="191">
        <f t="shared" ref="AB12" si="18">AA11-AB11</f>
        <v>0</v>
      </c>
      <c r="AC12" s="191">
        <f t="shared" ref="AC12" si="19">AB11-AC11</f>
        <v>23.868227714511608</v>
      </c>
      <c r="AD12" s="191">
        <f t="shared" ref="AD12" si="20">AC11-AD11</f>
        <v>2.3913296516256999</v>
      </c>
      <c r="AE12" s="191">
        <f t="shared" ref="AE12" si="21">AD11-AE11</f>
        <v>9.9533268574452123</v>
      </c>
      <c r="AF12" s="191">
        <f t="shared" ref="AF12" si="22">AE11-AF11</f>
        <v>0</v>
      </c>
      <c r="AG12" s="191">
        <f t="shared" ref="AG12" si="23">AF11-AG11</f>
        <v>0</v>
      </c>
      <c r="AH12" s="191">
        <f t="shared" ref="AH12" si="24">AG11-AH11</f>
        <v>0</v>
      </c>
      <c r="AI12" s="191">
        <f t="shared" ref="AI12" si="25">AH11-AI11</f>
        <v>0</v>
      </c>
      <c r="AJ12" s="191">
        <f t="shared" ref="AJ12" si="26">AI11-AJ11</f>
        <v>0</v>
      </c>
      <c r="AK12" s="191">
        <f t="shared" ref="AK12" si="27">AJ11-AK11</f>
        <v>0</v>
      </c>
      <c r="AL12" s="191">
        <f t="shared" ref="AL12" si="28">AK11-AL11</f>
        <v>0</v>
      </c>
      <c r="AM12" s="191">
        <f t="shared" ref="AM12" si="29">AL11-AM11</f>
        <v>0</v>
      </c>
      <c r="AN12" s="191">
        <f t="shared" ref="AN12" si="30">AM11-AN11</f>
        <v>0</v>
      </c>
      <c r="AO12" s="191">
        <f t="shared" ref="AO12" si="31">AN11-AO11</f>
        <v>1.8121952845874607</v>
      </c>
      <c r="AP12" s="191">
        <f t="shared" ref="AP12" si="32">AO11-AP11</f>
        <v>0</v>
      </c>
      <c r="AQ12" s="191">
        <f t="shared" ref="AQ12" si="33">AP11-AQ11</f>
        <v>0</v>
      </c>
      <c r="AR12" s="191">
        <f t="shared" ref="AR12" si="34">AQ11-AR11</f>
        <v>0</v>
      </c>
      <c r="AS12" s="191">
        <f t="shared" ref="AS12" si="35">AR11-AS11</f>
        <v>0</v>
      </c>
      <c r="AT12" s="191">
        <f t="shared" ref="AT12" si="36">AS11-AT11</f>
        <v>0</v>
      </c>
      <c r="AU12" s="191">
        <f t="shared" ref="AU12" si="37">AT11-AU11</f>
        <v>0</v>
      </c>
      <c r="AV12" s="63"/>
      <c r="AW12" s="30"/>
    </row>
    <row r="13" spans="1:49" x14ac:dyDescent="0.3">
      <c r="A13" s="183" t="s">
        <v>482</v>
      </c>
      <c r="B13" s="188"/>
      <c r="C13" s="189"/>
      <c r="D13" s="189"/>
      <c r="E13" s="75"/>
      <c r="F13" s="75"/>
      <c r="G13" s="80"/>
      <c r="H13" s="80"/>
      <c r="I13" s="80"/>
      <c r="J13" s="80"/>
      <c r="K13" s="177">
        <f>$K11-K11</f>
        <v>0</v>
      </c>
      <c r="L13" s="193">
        <f t="shared" ref="L13:P13" si="38">$K11-L11</f>
        <v>0</v>
      </c>
      <c r="M13" s="193">
        <f t="shared" si="38"/>
        <v>0</v>
      </c>
      <c r="N13" s="193">
        <f t="shared" si="38"/>
        <v>0</v>
      </c>
      <c r="O13" s="193">
        <f t="shared" si="38"/>
        <v>62.073685601605689</v>
      </c>
      <c r="P13" s="193">
        <f t="shared" si="38"/>
        <v>67.086332883103296</v>
      </c>
      <c r="Q13" s="193">
        <f t="shared" ref="Q13:AU13" si="39">$K11-Q11</f>
        <v>69.978339976013672</v>
      </c>
      <c r="R13" s="193">
        <f t="shared" si="39"/>
        <v>130.26948755198566</v>
      </c>
      <c r="S13" s="193">
        <f t="shared" si="39"/>
        <v>145.16860842574386</v>
      </c>
      <c r="T13" s="193">
        <f t="shared" si="39"/>
        <v>181.51758092574391</v>
      </c>
      <c r="U13" s="193">
        <f t="shared" si="39"/>
        <v>248.44682751556218</v>
      </c>
      <c r="V13" s="193">
        <f t="shared" si="39"/>
        <v>588.72345478850502</v>
      </c>
      <c r="W13" s="193">
        <f t="shared" si="39"/>
        <v>604.6751602334125</v>
      </c>
      <c r="X13" s="193">
        <f t="shared" si="39"/>
        <v>604.6751602334125</v>
      </c>
      <c r="Y13" s="193">
        <f t="shared" si="39"/>
        <v>610.77006012309175</v>
      </c>
      <c r="Z13" s="193">
        <f t="shared" si="39"/>
        <v>664.58598269257379</v>
      </c>
      <c r="AA13" s="193">
        <f t="shared" si="39"/>
        <v>862.55573606412906</v>
      </c>
      <c r="AB13" s="193">
        <f t="shared" si="39"/>
        <v>862.55573606412906</v>
      </c>
      <c r="AC13" s="193">
        <f t="shared" si="39"/>
        <v>886.42396377864065</v>
      </c>
      <c r="AD13" s="193">
        <f t="shared" si="39"/>
        <v>888.81529343026637</v>
      </c>
      <c r="AE13" s="193">
        <f t="shared" si="39"/>
        <v>898.76862028771154</v>
      </c>
      <c r="AF13" s="193">
        <f t="shared" si="39"/>
        <v>898.76862028771154</v>
      </c>
      <c r="AG13" s="193">
        <f t="shared" si="39"/>
        <v>898.76862028771154</v>
      </c>
      <c r="AH13" s="193">
        <f t="shared" si="39"/>
        <v>898.76862028771154</v>
      </c>
      <c r="AI13" s="193">
        <f t="shared" si="39"/>
        <v>898.76862028771154</v>
      </c>
      <c r="AJ13" s="193">
        <f t="shared" si="39"/>
        <v>898.76862028771154</v>
      </c>
      <c r="AK13" s="193">
        <f t="shared" si="39"/>
        <v>898.76862028771154</v>
      </c>
      <c r="AL13" s="193">
        <f t="shared" si="39"/>
        <v>898.76862028771154</v>
      </c>
      <c r="AM13" s="193">
        <f t="shared" si="39"/>
        <v>898.76862028771154</v>
      </c>
      <c r="AN13" s="193">
        <f t="shared" si="39"/>
        <v>898.76862028771154</v>
      </c>
      <c r="AO13" s="193">
        <f t="shared" si="39"/>
        <v>900.580815572299</v>
      </c>
      <c r="AP13" s="193">
        <f t="shared" si="39"/>
        <v>900.580815572299</v>
      </c>
      <c r="AQ13" s="193">
        <f t="shared" si="39"/>
        <v>900.580815572299</v>
      </c>
      <c r="AR13" s="193">
        <f t="shared" si="39"/>
        <v>900.580815572299</v>
      </c>
      <c r="AS13" s="193">
        <f t="shared" si="39"/>
        <v>900.580815572299</v>
      </c>
      <c r="AT13" s="193">
        <f t="shared" si="39"/>
        <v>900.580815572299</v>
      </c>
      <c r="AU13" s="193">
        <f t="shared" si="39"/>
        <v>900.580815572299</v>
      </c>
      <c r="AV13" s="64"/>
      <c r="AW13" s="30"/>
    </row>
    <row r="14" spans="1:49" x14ac:dyDescent="0.3">
      <c r="A14" s="196" t="s">
        <v>66</v>
      </c>
      <c r="B14" s="209">
        <f>SUMPRODUCT(B5:B9,C5:C9)/C10</f>
        <v>12.204560855654226</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row>
  </sheetData>
  <mergeCells count="5">
    <mergeCell ref="A3:A4"/>
    <mergeCell ref="B3:B4"/>
    <mergeCell ref="C3:C4"/>
    <mergeCell ref="D3:D4"/>
    <mergeCell ref="AV3:AV4"/>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C454-D841-41F2-BFB8-3AA88627A65F}">
  <dimension ref="A1:AW30"/>
  <sheetViews>
    <sheetView topLeftCell="Z1" workbookViewId="0">
      <selection activeCell="K3" sqref="K3:AU4"/>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9" ht="15.75" customHeight="1" x14ac:dyDescent="0.3">
      <c r="A1" s="316" t="s">
        <v>693</v>
      </c>
    </row>
    <row r="2" spans="1:49" x14ac:dyDescent="0.3">
      <c r="A2" s="37"/>
    </row>
    <row r="3" spans="1:49" ht="15.75" customHeight="1" x14ac:dyDescent="0.3">
      <c r="A3" s="508" t="s">
        <v>77</v>
      </c>
      <c r="B3" s="510" t="s">
        <v>66</v>
      </c>
      <c r="C3" s="510" t="s">
        <v>282</v>
      </c>
      <c r="D3" s="510" t="s">
        <v>57</v>
      </c>
      <c r="E3" s="106"/>
      <c r="F3" s="29"/>
      <c r="G3" s="29"/>
      <c r="H3" s="29"/>
      <c r="I3" s="29"/>
      <c r="J3" s="29"/>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9" x14ac:dyDescent="0.3">
      <c r="A4" s="513"/>
      <c r="B4" s="512"/>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9" ht="15.75" customHeight="1" x14ac:dyDescent="0.3">
      <c r="A5" s="202" t="s">
        <v>164</v>
      </c>
      <c r="B5" s="203">
        <f>'Standard - Core'!B13</f>
        <v>12.855344884111309</v>
      </c>
      <c r="C5" s="204">
        <f>'Standard - Core'!C10</f>
        <v>62824.74723692023</v>
      </c>
      <c r="D5" s="205">
        <f>'Standard - Core'!D10</f>
        <v>0.9057454485041232</v>
      </c>
      <c r="E5" s="206"/>
      <c r="F5" s="206"/>
      <c r="G5" s="206"/>
      <c r="H5" s="206"/>
      <c r="I5" s="206"/>
      <c r="J5" s="206"/>
      <c r="K5" s="180">
        <f>'Standard - Core'!K10</f>
        <v>56903.228863262491</v>
      </c>
      <c r="L5" s="180">
        <f>'Standard - Core'!L10</f>
        <v>56903.228863262491</v>
      </c>
      <c r="M5" s="180">
        <f>'Standard - Core'!M10</f>
        <v>56885.468177191913</v>
      </c>
      <c r="N5" s="180">
        <f>'Standard - Core'!N10</f>
        <v>56714.925210534711</v>
      </c>
      <c r="O5" s="180">
        <f>'Standard - Core'!O10</f>
        <v>56686.431880721524</v>
      </c>
      <c r="P5" s="180">
        <f>'Standard - Core'!P10</f>
        <v>56416.528422372983</v>
      </c>
      <c r="Q5" s="180">
        <f>'Standard - Core'!Q10</f>
        <v>55813.16655186344</v>
      </c>
      <c r="R5" s="180">
        <f>'Standard - Core'!R10</f>
        <v>55118.26534939753</v>
      </c>
      <c r="S5" s="180">
        <f>'Standard - Core'!S10</f>
        <v>50253.250580424115</v>
      </c>
      <c r="T5" s="180">
        <f>'Standard - Core'!T10</f>
        <v>49976.781381326065</v>
      </c>
      <c r="U5" s="180">
        <f>'Standard - Core'!U10</f>
        <v>47464.862746805964</v>
      </c>
      <c r="V5" s="180">
        <f>'Standard - Core'!V10</f>
        <v>40243.710858100734</v>
      </c>
      <c r="W5" s="180">
        <f>'Standard - Core'!W10</f>
        <v>28374.926316463981</v>
      </c>
      <c r="X5" s="180">
        <f>'Standard - Core'!X10</f>
        <v>27590.995333121336</v>
      </c>
      <c r="Y5" s="180">
        <f>'Standard - Core'!Y10</f>
        <v>27162.517337617759</v>
      </c>
      <c r="Z5" s="180">
        <f>'Standard - Core'!Z10</f>
        <v>4040.8753976123526</v>
      </c>
      <c r="AA5" s="180">
        <f>'Standard - Core'!AA10</f>
        <v>295.05959847681271</v>
      </c>
      <c r="AB5" s="180">
        <f>'Standard - Core'!AB10</f>
        <v>295.05959847681271</v>
      </c>
      <c r="AC5" s="180">
        <f>'Standard - Core'!AC10</f>
        <v>295.05959847681271</v>
      </c>
      <c r="AD5" s="180">
        <f>'Standard - Core'!AD10</f>
        <v>295.05959847681271</v>
      </c>
      <c r="AE5" s="180">
        <f>'Standard - Core'!AE10</f>
        <v>295.05959847681271</v>
      </c>
      <c r="AF5" s="180">
        <f>'Standard - Core'!AF10</f>
        <v>295.05959847681271</v>
      </c>
      <c r="AG5" s="180">
        <f>'Standard - Core'!AG10</f>
        <v>295.05959847681271</v>
      </c>
      <c r="AH5" s="180">
        <f>'Standard - Core'!AH10</f>
        <v>153.97825052774402</v>
      </c>
      <c r="AI5" s="180">
        <f>'Standard - Core'!AI10</f>
        <v>153.97825052774402</v>
      </c>
      <c r="AJ5" s="180">
        <f>'Standard - Core'!AJ10</f>
        <v>0</v>
      </c>
      <c r="AK5" s="180">
        <f>'Standard - Core'!AK10</f>
        <v>0</v>
      </c>
      <c r="AL5" s="180">
        <f>'Standard - Core'!AL10</f>
        <v>0</v>
      </c>
      <c r="AM5" s="180">
        <f>'Standard - Core'!AM10</f>
        <v>0</v>
      </c>
      <c r="AN5" s="180">
        <f>'Standard - Core'!AN10</f>
        <v>0</v>
      </c>
      <c r="AO5" s="180">
        <f>'Standard - Core'!AO10</f>
        <v>0</v>
      </c>
      <c r="AP5" s="180">
        <f>'Standard - Core'!AP10</f>
        <v>0</v>
      </c>
      <c r="AQ5" s="180">
        <f>'Standard - Core'!AQ10</f>
        <v>0</v>
      </c>
      <c r="AR5" s="180">
        <f>'Standard - Core'!AR10</f>
        <v>0</v>
      </c>
      <c r="AS5" s="180">
        <f>'Standard - Core'!AS10</f>
        <v>0</v>
      </c>
      <c r="AT5" s="180">
        <f>'Standard - Core'!AT10</f>
        <v>0</v>
      </c>
      <c r="AU5" s="180">
        <f>'Standard - Core'!AU10</f>
        <v>0</v>
      </c>
      <c r="AV5" s="211">
        <f>SUM(E5:AU5)</f>
        <v>728922.53696047305</v>
      </c>
    </row>
    <row r="6" spans="1:49" ht="15.75" customHeight="1" x14ac:dyDescent="0.3">
      <c r="A6" s="202" t="s">
        <v>165</v>
      </c>
      <c r="B6" s="203">
        <f>'Standard - Online Store'!B13</f>
        <v>10.489441201185105</v>
      </c>
      <c r="C6" s="204">
        <f>'Standard - Online Store'!C10</f>
        <v>2439.3115146250257</v>
      </c>
      <c r="D6" s="205">
        <f>'Standard - Online Store'!D10</f>
        <v>0.96285485100727153</v>
      </c>
      <c r="E6" s="206"/>
      <c r="F6" s="206"/>
      <c r="G6" s="206"/>
      <c r="H6" s="206"/>
      <c r="I6" s="206"/>
      <c r="J6" s="206"/>
      <c r="K6" s="180">
        <f>'Standard - Online Store'!K10</f>
        <v>2348.702924974601</v>
      </c>
      <c r="L6" s="180">
        <f>'Standard - Online Store'!L10</f>
        <v>2348.702924974601</v>
      </c>
      <c r="M6" s="180">
        <f>'Standard - Online Store'!M10</f>
        <v>2348.702924974601</v>
      </c>
      <c r="N6" s="180">
        <f>'Standard - Online Store'!N10</f>
        <v>2348.702924974601</v>
      </c>
      <c r="O6" s="180">
        <f>'Standard - Online Store'!O10</f>
        <v>2348.702924974601</v>
      </c>
      <c r="P6" s="180">
        <f>'Standard - Online Store'!P10</f>
        <v>2348.702924974601</v>
      </c>
      <c r="Q6" s="180">
        <f>'Standard - Online Store'!Q10</f>
        <v>2348.702924974601</v>
      </c>
      <c r="R6" s="180">
        <f>'Standard - Online Store'!R10</f>
        <v>1960.0637520301766</v>
      </c>
      <c r="S6" s="180">
        <f>'Standard - Online Store'!S10</f>
        <v>1959.0227704980566</v>
      </c>
      <c r="T6" s="180">
        <f>'Standard - Online Store'!T10</f>
        <v>1954.9930684154965</v>
      </c>
      <c r="U6" s="180">
        <f>'Standard - Online Store'!U10</f>
        <v>1933.5512208697046</v>
      </c>
      <c r="V6" s="180">
        <f>'Standard - Online Store'!V10</f>
        <v>112.36796623375214</v>
      </c>
      <c r="W6" s="180">
        <f>'Standard - Online Store'!W10</f>
        <v>10.327771203552</v>
      </c>
      <c r="X6" s="180">
        <f>'Standard - Online Store'!X10</f>
        <v>10.327771203552</v>
      </c>
      <c r="Y6" s="180">
        <f>'Standard - Online Store'!Y10</f>
        <v>8.2340975502720042</v>
      </c>
      <c r="Z6" s="180">
        <f>'Standard - Online Store'!Z10</f>
        <v>0</v>
      </c>
      <c r="AA6" s="180">
        <f>'Standard - Online Store'!AA10</f>
        <v>0</v>
      </c>
      <c r="AB6" s="180">
        <f>'Standard - Online Store'!AB10</f>
        <v>0</v>
      </c>
      <c r="AC6" s="180">
        <f>'Standard - Online Store'!AC10</f>
        <v>0</v>
      </c>
      <c r="AD6" s="180">
        <f>'Standard - Online Store'!AD10</f>
        <v>0</v>
      </c>
      <c r="AE6" s="180">
        <f>'Standard - Online Store'!AE10</f>
        <v>0</v>
      </c>
      <c r="AF6" s="180">
        <f>'Standard - Online Store'!AF10</f>
        <v>0</v>
      </c>
      <c r="AG6" s="180">
        <f>'Standard - Online Store'!AG10</f>
        <v>0</v>
      </c>
      <c r="AH6" s="180">
        <f>'Standard - Online Store'!AH10</f>
        <v>0</v>
      </c>
      <c r="AI6" s="180">
        <f>'Standard - Online Store'!AI10</f>
        <v>0</v>
      </c>
      <c r="AJ6" s="180">
        <f>'Standard - Online Store'!AJ10</f>
        <v>0</v>
      </c>
      <c r="AK6" s="180">
        <f>'Standard - Online Store'!AK10</f>
        <v>0</v>
      </c>
      <c r="AL6" s="180">
        <f>'Standard - Online Store'!AL10</f>
        <v>0</v>
      </c>
      <c r="AM6" s="180">
        <f>'Standard - Online Store'!AM10</f>
        <v>0</v>
      </c>
      <c r="AN6" s="180">
        <f>'Standard - Online Store'!AN10</f>
        <v>0</v>
      </c>
      <c r="AO6" s="180">
        <f>'Standard - Online Store'!AO10</f>
        <v>0</v>
      </c>
      <c r="AP6" s="180">
        <f>'Standard - Online Store'!AP10</f>
        <v>0</v>
      </c>
      <c r="AQ6" s="180">
        <f>'Standard - Online Store'!AQ10</f>
        <v>0</v>
      </c>
      <c r="AR6" s="180">
        <f>'Standard - Online Store'!AR10</f>
        <v>0</v>
      </c>
      <c r="AS6" s="180">
        <f>'Standard - Online Store'!AS10</f>
        <v>0</v>
      </c>
      <c r="AT6" s="180">
        <f>'Standard - Online Store'!AT10</f>
        <v>0</v>
      </c>
      <c r="AU6" s="180">
        <f>'Standard - Online Store'!AU10</f>
        <v>0</v>
      </c>
      <c r="AV6" s="211">
        <f>SUM(E6:AU6)</f>
        <v>24389.808892826768</v>
      </c>
    </row>
    <row r="7" spans="1:49" ht="15.75" customHeight="1" x14ac:dyDescent="0.3">
      <c r="A7" s="202" t="s">
        <v>68</v>
      </c>
      <c r="B7" s="203">
        <f>'Standard - BOC'!B9</f>
        <v>13</v>
      </c>
      <c r="C7" s="204">
        <f>'Standard - BOC'!C6</f>
        <v>1003.0370060000001</v>
      </c>
      <c r="D7" s="205">
        <f>'Standard - BOC'!D6</f>
        <v>1</v>
      </c>
      <c r="E7" s="206"/>
      <c r="F7" s="206"/>
      <c r="G7" s="206"/>
      <c r="H7" s="206"/>
      <c r="I7" s="206"/>
      <c r="J7" s="206"/>
      <c r="K7" s="180">
        <f>'Standard - BOC'!K6</f>
        <v>1003.0370060000001</v>
      </c>
      <c r="L7" s="180">
        <f>'Standard - BOC'!L6</f>
        <v>1003.0370060000001</v>
      </c>
      <c r="M7" s="180">
        <f>'Standard - BOC'!M6</f>
        <v>1003.0370060000001</v>
      </c>
      <c r="N7" s="180">
        <f>'Standard - BOC'!N6</f>
        <v>1003.0370060000001</v>
      </c>
      <c r="O7" s="180">
        <f>'Standard - BOC'!O6</f>
        <v>581.76146348000009</v>
      </c>
      <c r="P7" s="180">
        <f>'Standard - BOC'!P6</f>
        <v>581.76146348000009</v>
      </c>
      <c r="Q7" s="180">
        <f>'Standard - BOC'!Q6</f>
        <v>581.76146348000009</v>
      </c>
      <c r="R7" s="180">
        <f>'Standard - BOC'!R6</f>
        <v>581.76146348000009</v>
      </c>
      <c r="S7" s="180">
        <f>'Standard - BOC'!S6</f>
        <v>581.76146348000009</v>
      </c>
      <c r="T7" s="180">
        <f>'Standard - BOC'!T6</f>
        <v>581.76146348000009</v>
      </c>
      <c r="U7" s="180">
        <f>'Standard - BOC'!U6</f>
        <v>581.76146348000009</v>
      </c>
      <c r="V7" s="180">
        <f>'Standard - BOC'!V6</f>
        <v>581.76146348000009</v>
      </c>
      <c r="W7" s="180">
        <f>'Standard - BOC'!W6</f>
        <v>581.76146348000009</v>
      </c>
      <c r="X7" s="180">
        <f>'Standard - BOC'!X6</f>
        <v>0</v>
      </c>
      <c r="Y7" s="180">
        <f>'Standard - BOC'!Y6</f>
        <v>0</v>
      </c>
      <c r="Z7" s="180">
        <f>'Standard - BOC'!Z6</f>
        <v>0</v>
      </c>
      <c r="AA7" s="180">
        <f>'Standard - BOC'!AA6</f>
        <v>0</v>
      </c>
      <c r="AB7" s="180">
        <f>'Standard - BOC'!AB6</f>
        <v>0</v>
      </c>
      <c r="AC7" s="180">
        <f>'Standard - BOC'!AC6</f>
        <v>0</v>
      </c>
      <c r="AD7" s="180">
        <f>'Standard - BOC'!AD6</f>
        <v>0</v>
      </c>
      <c r="AE7" s="180">
        <f>'Standard - BOC'!AE6</f>
        <v>0</v>
      </c>
      <c r="AF7" s="180">
        <f>'Standard - BOC'!AF6</f>
        <v>0</v>
      </c>
      <c r="AG7" s="180">
        <f>'Standard - BOC'!AG6</f>
        <v>0</v>
      </c>
      <c r="AH7" s="180">
        <f>'Standard - BOC'!AH6</f>
        <v>0</v>
      </c>
      <c r="AI7" s="180">
        <f>'Standard - BOC'!AI6</f>
        <v>0</v>
      </c>
      <c r="AJ7" s="180">
        <f>'Standard - BOC'!AJ6</f>
        <v>0</v>
      </c>
      <c r="AK7" s="180">
        <f>'Standard - BOC'!AK6</f>
        <v>0</v>
      </c>
      <c r="AL7" s="180">
        <f>'Standard - BOC'!AL6</f>
        <v>0</v>
      </c>
      <c r="AM7" s="180">
        <f>'Standard - BOC'!AM6</f>
        <v>0</v>
      </c>
      <c r="AN7" s="180">
        <f>'Standard - BOC'!AN6</f>
        <v>0</v>
      </c>
      <c r="AO7" s="180">
        <f>'Standard - BOC'!AO6</f>
        <v>0</v>
      </c>
      <c r="AP7" s="180">
        <f>'Standard - BOC'!AP6</f>
        <v>0</v>
      </c>
      <c r="AQ7" s="180">
        <f>'Standard - BOC'!AQ6</f>
        <v>0</v>
      </c>
      <c r="AR7" s="180">
        <f>'Standard - BOC'!AR6</f>
        <v>0</v>
      </c>
      <c r="AS7" s="180">
        <f>'Standard - BOC'!AS6</f>
        <v>0</v>
      </c>
      <c r="AT7" s="180">
        <f>'Standard - BOC'!AT6</f>
        <v>0</v>
      </c>
      <c r="AU7" s="180">
        <f>'Standard - BOC'!AU6</f>
        <v>0</v>
      </c>
      <c r="AV7" s="211">
        <f>SUM(E7:AU7)</f>
        <v>9248.001195320001</v>
      </c>
    </row>
    <row r="8" spans="1:49" ht="15.75" customHeight="1" x14ac:dyDescent="0.3">
      <c r="A8" s="183" t="s">
        <v>480</v>
      </c>
      <c r="B8" s="199"/>
      <c r="C8" s="185">
        <f>SUM(C5:C7)</f>
        <v>66267.095757545263</v>
      </c>
      <c r="D8" s="208">
        <f>K8/C8</f>
        <v>0.90927432544644726</v>
      </c>
      <c r="E8" s="86"/>
      <c r="F8" s="75"/>
      <c r="G8" s="75"/>
      <c r="H8" s="75"/>
      <c r="I8" s="75"/>
      <c r="J8" s="75"/>
      <c r="K8" s="185">
        <f>SUM(K5:K7)</f>
        <v>60254.968794237095</v>
      </c>
      <c r="L8" s="185">
        <f t="shared" ref="L8" si="1">SUM(L5:L7)</f>
        <v>60254.968794237095</v>
      </c>
      <c r="M8" s="185">
        <f t="shared" ref="M8:AU8" si="2">SUM(M5:M7)</f>
        <v>60237.208108166509</v>
      </c>
      <c r="N8" s="185">
        <f t="shared" si="2"/>
        <v>60066.665141509307</v>
      </c>
      <c r="O8" s="185">
        <f t="shared" si="2"/>
        <v>59616.896269176126</v>
      </c>
      <c r="P8" s="185">
        <f t="shared" si="2"/>
        <v>59346.992810827578</v>
      </c>
      <c r="Q8" s="185">
        <f t="shared" si="2"/>
        <v>58743.630940318035</v>
      </c>
      <c r="R8" s="185">
        <f t="shared" si="2"/>
        <v>57660.090564907703</v>
      </c>
      <c r="S8" s="185">
        <f t="shared" si="2"/>
        <v>52794.03481440217</v>
      </c>
      <c r="T8" s="185">
        <f t="shared" si="2"/>
        <v>52513.53591322156</v>
      </c>
      <c r="U8" s="185">
        <f t="shared" si="2"/>
        <v>49980.175431155665</v>
      </c>
      <c r="V8" s="185">
        <f t="shared" si="2"/>
        <v>40937.840287814484</v>
      </c>
      <c r="W8" s="185">
        <f t="shared" si="2"/>
        <v>28967.015551147535</v>
      </c>
      <c r="X8" s="185">
        <f t="shared" si="2"/>
        <v>27601.323104324889</v>
      </c>
      <c r="Y8" s="185">
        <f t="shared" si="2"/>
        <v>27170.751435168029</v>
      </c>
      <c r="Z8" s="185">
        <f t="shared" si="2"/>
        <v>4040.8753976123526</v>
      </c>
      <c r="AA8" s="185">
        <f t="shared" si="2"/>
        <v>295.05959847681271</v>
      </c>
      <c r="AB8" s="185">
        <f t="shared" si="2"/>
        <v>295.05959847681271</v>
      </c>
      <c r="AC8" s="185">
        <f t="shared" si="2"/>
        <v>295.05959847681271</v>
      </c>
      <c r="AD8" s="185">
        <f t="shared" si="2"/>
        <v>295.05959847681271</v>
      </c>
      <c r="AE8" s="185">
        <f t="shared" si="2"/>
        <v>295.05959847681271</v>
      </c>
      <c r="AF8" s="185">
        <f t="shared" si="2"/>
        <v>295.05959847681271</v>
      </c>
      <c r="AG8" s="185">
        <f t="shared" si="2"/>
        <v>295.05959847681271</v>
      </c>
      <c r="AH8" s="185">
        <f t="shared" si="2"/>
        <v>153.97825052774402</v>
      </c>
      <c r="AI8" s="185">
        <f t="shared" si="2"/>
        <v>153.97825052774402</v>
      </c>
      <c r="AJ8" s="185">
        <f t="shared" si="2"/>
        <v>0</v>
      </c>
      <c r="AK8" s="185">
        <f t="shared" si="2"/>
        <v>0</v>
      </c>
      <c r="AL8" s="185">
        <f t="shared" si="2"/>
        <v>0</v>
      </c>
      <c r="AM8" s="185">
        <f t="shared" si="2"/>
        <v>0</v>
      </c>
      <c r="AN8" s="185">
        <f t="shared" si="2"/>
        <v>0</v>
      </c>
      <c r="AO8" s="185">
        <f t="shared" si="2"/>
        <v>0</v>
      </c>
      <c r="AP8" s="185">
        <f t="shared" si="2"/>
        <v>0</v>
      </c>
      <c r="AQ8" s="185">
        <f t="shared" si="2"/>
        <v>0</v>
      </c>
      <c r="AR8" s="185">
        <f t="shared" si="2"/>
        <v>0</v>
      </c>
      <c r="AS8" s="185">
        <f t="shared" si="2"/>
        <v>0</v>
      </c>
      <c r="AT8" s="185">
        <f t="shared" si="2"/>
        <v>0</v>
      </c>
      <c r="AU8" s="185">
        <f t="shared" si="2"/>
        <v>0</v>
      </c>
      <c r="AV8" s="177">
        <f>SUM(AV5:AV7)</f>
        <v>762560.34704861988</v>
      </c>
    </row>
    <row r="9" spans="1:49" ht="15.75" customHeight="1" x14ac:dyDescent="0.3">
      <c r="A9" s="183" t="s">
        <v>481</v>
      </c>
      <c r="B9" s="188"/>
      <c r="C9" s="189"/>
      <c r="D9" s="200"/>
      <c r="E9" s="78"/>
      <c r="F9" s="78"/>
      <c r="G9" s="78"/>
      <c r="H9" s="78"/>
      <c r="I9" s="78"/>
      <c r="J9" s="79"/>
      <c r="K9" s="177">
        <f>K8-K8</f>
        <v>0</v>
      </c>
      <c r="L9" s="191">
        <f>K8-L8</f>
        <v>0</v>
      </c>
      <c r="M9" s="191">
        <f t="shared" ref="M9:AU9" si="3">L8-M8</f>
        <v>17.760686070585507</v>
      </c>
      <c r="N9" s="191">
        <f t="shared" si="3"/>
        <v>170.54296665720176</v>
      </c>
      <c r="O9" s="191">
        <f t="shared" si="3"/>
        <v>449.76887233318121</v>
      </c>
      <c r="P9" s="191">
        <f t="shared" si="3"/>
        <v>269.90345834854816</v>
      </c>
      <c r="Q9" s="191">
        <f t="shared" si="3"/>
        <v>603.36187050954322</v>
      </c>
      <c r="R9" s="191">
        <f t="shared" si="3"/>
        <v>1083.5403754103318</v>
      </c>
      <c r="S9" s="191">
        <f t="shared" si="3"/>
        <v>4866.0557505055331</v>
      </c>
      <c r="T9" s="191">
        <f t="shared" si="3"/>
        <v>280.49890118061012</v>
      </c>
      <c r="U9" s="191">
        <f t="shared" si="3"/>
        <v>2533.3604820658948</v>
      </c>
      <c r="V9" s="191">
        <f t="shared" si="3"/>
        <v>9042.3351433411808</v>
      </c>
      <c r="W9" s="191">
        <f t="shared" si="3"/>
        <v>11970.824736666949</v>
      </c>
      <c r="X9" s="191">
        <f t="shared" si="3"/>
        <v>1365.6924468226462</v>
      </c>
      <c r="Y9" s="191">
        <f t="shared" si="3"/>
        <v>430.57166915685957</v>
      </c>
      <c r="Z9" s="191">
        <f t="shared" si="3"/>
        <v>23129.876037555678</v>
      </c>
      <c r="AA9" s="191">
        <f t="shared" si="3"/>
        <v>3745.8157991355397</v>
      </c>
      <c r="AB9" s="191">
        <f t="shared" si="3"/>
        <v>0</v>
      </c>
      <c r="AC9" s="191">
        <f t="shared" si="3"/>
        <v>0</v>
      </c>
      <c r="AD9" s="191">
        <f t="shared" si="3"/>
        <v>0</v>
      </c>
      <c r="AE9" s="191">
        <f t="shared" si="3"/>
        <v>0</v>
      </c>
      <c r="AF9" s="191">
        <f t="shared" si="3"/>
        <v>0</v>
      </c>
      <c r="AG9" s="191">
        <f t="shared" si="3"/>
        <v>0</v>
      </c>
      <c r="AH9" s="191">
        <f t="shared" si="3"/>
        <v>141.08134794906869</v>
      </c>
      <c r="AI9" s="191">
        <f t="shared" si="3"/>
        <v>0</v>
      </c>
      <c r="AJ9" s="191">
        <f t="shared" si="3"/>
        <v>153.97825052774402</v>
      </c>
      <c r="AK9" s="191">
        <f t="shared" si="3"/>
        <v>0</v>
      </c>
      <c r="AL9" s="191">
        <f t="shared" si="3"/>
        <v>0</v>
      </c>
      <c r="AM9" s="191">
        <f t="shared" si="3"/>
        <v>0</v>
      </c>
      <c r="AN9" s="191">
        <f t="shared" si="3"/>
        <v>0</v>
      </c>
      <c r="AO9" s="191">
        <f t="shared" si="3"/>
        <v>0</v>
      </c>
      <c r="AP9" s="191">
        <f t="shared" si="3"/>
        <v>0</v>
      </c>
      <c r="AQ9" s="191">
        <f t="shared" si="3"/>
        <v>0</v>
      </c>
      <c r="AR9" s="191">
        <f t="shared" si="3"/>
        <v>0</v>
      </c>
      <c r="AS9" s="191">
        <f t="shared" si="3"/>
        <v>0</v>
      </c>
      <c r="AT9" s="191">
        <f t="shared" si="3"/>
        <v>0</v>
      </c>
      <c r="AU9" s="191">
        <f t="shared" si="3"/>
        <v>0</v>
      </c>
      <c r="AV9" s="85"/>
    </row>
    <row r="10" spans="1:49" ht="15.75" customHeight="1" x14ac:dyDescent="0.3">
      <c r="A10" s="183" t="s">
        <v>482</v>
      </c>
      <c r="B10" s="188"/>
      <c r="C10" s="189"/>
      <c r="D10" s="189"/>
      <c r="E10" s="75"/>
      <c r="F10" s="75"/>
      <c r="G10" s="75"/>
      <c r="H10" s="75"/>
      <c r="I10" s="75"/>
      <c r="J10" s="80"/>
      <c r="K10" s="177">
        <f>$K$8-K8</f>
        <v>0</v>
      </c>
      <c r="L10" s="193">
        <f>$K$8-L8</f>
        <v>0</v>
      </c>
      <c r="M10" s="193">
        <f t="shared" ref="M10:AU10" si="4">$K$8-M8</f>
        <v>17.760686070585507</v>
      </c>
      <c r="N10" s="193">
        <f t="shared" si="4"/>
        <v>188.30365272778727</v>
      </c>
      <c r="O10" s="193">
        <f t="shared" si="4"/>
        <v>638.07252506096847</v>
      </c>
      <c r="P10" s="193">
        <f t="shared" si="4"/>
        <v>907.97598340951663</v>
      </c>
      <c r="Q10" s="193">
        <f t="shared" si="4"/>
        <v>1511.3378539190599</v>
      </c>
      <c r="R10" s="193">
        <f t="shared" si="4"/>
        <v>2594.8782293293916</v>
      </c>
      <c r="S10" s="193">
        <f t="shared" si="4"/>
        <v>7460.9339798349247</v>
      </c>
      <c r="T10" s="193">
        <f t="shared" si="4"/>
        <v>7741.4328810155348</v>
      </c>
      <c r="U10" s="193">
        <f t="shared" si="4"/>
        <v>10274.79336308143</v>
      </c>
      <c r="V10" s="193">
        <f t="shared" si="4"/>
        <v>19317.12850642261</v>
      </c>
      <c r="W10" s="193">
        <f t="shared" si="4"/>
        <v>31287.95324308956</v>
      </c>
      <c r="X10" s="193">
        <f t="shared" si="4"/>
        <v>32653.645689912206</v>
      </c>
      <c r="Y10" s="193">
        <f t="shared" si="4"/>
        <v>33084.217359069065</v>
      </c>
      <c r="Z10" s="193">
        <f t="shared" si="4"/>
        <v>56214.093396624739</v>
      </c>
      <c r="AA10" s="193">
        <f t="shared" si="4"/>
        <v>59959.90919576028</v>
      </c>
      <c r="AB10" s="193">
        <f t="shared" si="4"/>
        <v>59959.90919576028</v>
      </c>
      <c r="AC10" s="193">
        <f t="shared" si="4"/>
        <v>59959.90919576028</v>
      </c>
      <c r="AD10" s="193">
        <f t="shared" si="4"/>
        <v>59959.90919576028</v>
      </c>
      <c r="AE10" s="193">
        <f t="shared" si="4"/>
        <v>59959.90919576028</v>
      </c>
      <c r="AF10" s="193">
        <f t="shared" si="4"/>
        <v>59959.90919576028</v>
      </c>
      <c r="AG10" s="193">
        <f t="shared" si="4"/>
        <v>59959.90919576028</v>
      </c>
      <c r="AH10" s="193">
        <f t="shared" si="4"/>
        <v>60100.990543709348</v>
      </c>
      <c r="AI10" s="193">
        <f t="shared" si="4"/>
        <v>60100.990543709348</v>
      </c>
      <c r="AJ10" s="193">
        <f t="shared" si="4"/>
        <v>60254.968794237095</v>
      </c>
      <c r="AK10" s="193">
        <f t="shared" si="4"/>
        <v>60254.968794237095</v>
      </c>
      <c r="AL10" s="193">
        <f t="shared" si="4"/>
        <v>60254.968794237095</v>
      </c>
      <c r="AM10" s="193">
        <f t="shared" si="4"/>
        <v>60254.968794237095</v>
      </c>
      <c r="AN10" s="193">
        <f t="shared" si="4"/>
        <v>60254.968794237095</v>
      </c>
      <c r="AO10" s="193">
        <f t="shared" si="4"/>
        <v>60254.968794237095</v>
      </c>
      <c r="AP10" s="193">
        <f t="shared" si="4"/>
        <v>60254.968794237095</v>
      </c>
      <c r="AQ10" s="193">
        <f t="shared" si="4"/>
        <v>60254.968794237095</v>
      </c>
      <c r="AR10" s="193">
        <f t="shared" si="4"/>
        <v>60254.968794237095</v>
      </c>
      <c r="AS10" s="193">
        <f t="shared" si="4"/>
        <v>60254.968794237095</v>
      </c>
      <c r="AT10" s="193">
        <f t="shared" si="4"/>
        <v>60254.968794237095</v>
      </c>
      <c r="AU10" s="193">
        <f t="shared" si="4"/>
        <v>60254.968794237095</v>
      </c>
      <c r="AV10" s="81"/>
    </row>
    <row r="11" spans="1:49" ht="15.75" customHeight="1" x14ac:dyDescent="0.3">
      <c r="A11" s="196" t="s">
        <v>66</v>
      </c>
      <c r="B11" s="209">
        <f>SUMPRODUCT(B5:B7,C5:C7)/C8</f>
        <v>12.770444805156643</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9" hidden="1" x14ac:dyDescent="0.3">
      <c r="A12" s="30"/>
      <c r="B12" s="100"/>
      <c r="C12" s="30"/>
      <c r="D12" s="30"/>
      <c r="E12" s="30"/>
      <c r="F12" s="30"/>
      <c r="G12" s="30"/>
      <c r="H12" s="30"/>
      <c r="I12" s="30"/>
      <c r="J12" s="30"/>
      <c r="K12" s="30"/>
      <c r="L12" s="30"/>
      <c r="M12" s="30"/>
      <c r="N12" s="30"/>
      <c r="O12" s="30"/>
      <c r="P12" s="30"/>
      <c r="Q12" s="30"/>
      <c r="R12" s="30"/>
      <c r="S12" s="30"/>
      <c r="T12" s="30"/>
      <c r="U12" s="30"/>
      <c r="V12" s="30"/>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04"/>
    </row>
    <row r="13" spans="1:49" ht="15.75" hidden="1" customHeight="1" x14ac:dyDescent="0.3">
      <c r="A13" s="508" t="str">
        <f>A3</f>
        <v>Channel</v>
      </c>
      <c r="B13" s="510" t="str">
        <f>B3</f>
        <v>WAML</v>
      </c>
      <c r="C13" s="510" t="str">
        <f>C3</f>
        <v>Annual Verified Gross Savings (MWh)</v>
      </c>
      <c r="D13" s="510" t="str">
        <f>D3</f>
        <v>NTGR</v>
      </c>
      <c r="E13" s="107" t="s">
        <v>59</v>
      </c>
      <c r="F13" s="50"/>
      <c r="G13" s="50"/>
      <c r="H13" s="50"/>
      <c r="I13" s="50"/>
      <c r="J13" s="50"/>
      <c r="K13" s="101" t="str">
        <f>K3</f>
        <v>CPAS - Verified Net Savings (MWh)</v>
      </c>
      <c r="L13" s="146"/>
      <c r="M13" s="146"/>
      <c r="N13" s="146"/>
      <c r="O13" s="146"/>
      <c r="P13" s="146"/>
      <c r="Q13" s="146"/>
      <c r="R13" s="146"/>
      <c r="S13" s="146"/>
      <c r="T13" s="146"/>
      <c r="U13" s="146"/>
      <c r="V13" s="146"/>
      <c r="W13" s="146"/>
      <c r="X13" s="237"/>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04"/>
    </row>
    <row r="14" spans="1:49" hidden="1" x14ac:dyDescent="0.3">
      <c r="A14" s="513"/>
      <c r="B14" s="512"/>
      <c r="C14" s="512"/>
      <c r="D14" s="511"/>
      <c r="E14" s="1">
        <v>2018</v>
      </c>
      <c r="F14" s="1">
        <v>2019</v>
      </c>
      <c r="G14" s="1">
        <v>2020</v>
      </c>
      <c r="H14" s="1">
        <v>2020</v>
      </c>
      <c r="I14" s="1">
        <v>2020</v>
      </c>
      <c r="J14" s="1">
        <v>2021</v>
      </c>
      <c r="K14" s="99">
        <f>Y4</f>
        <v>2038</v>
      </c>
      <c r="L14" s="99">
        <f t="shared" ref="L14:X20" si="5">Z4</f>
        <v>2039</v>
      </c>
      <c r="M14" s="99">
        <f t="shared" si="5"/>
        <v>2040</v>
      </c>
      <c r="N14" s="99">
        <f t="shared" si="5"/>
        <v>2041</v>
      </c>
      <c r="O14" s="99">
        <f t="shared" si="5"/>
        <v>2042</v>
      </c>
      <c r="P14" s="99">
        <f t="shared" si="5"/>
        <v>2043</v>
      </c>
      <c r="Q14" s="99">
        <f t="shared" si="5"/>
        <v>2044</v>
      </c>
      <c r="R14" s="99">
        <f t="shared" si="5"/>
        <v>2045</v>
      </c>
      <c r="S14" s="99">
        <f t="shared" si="5"/>
        <v>2046</v>
      </c>
      <c r="T14" s="99">
        <f t="shared" si="5"/>
        <v>2047</v>
      </c>
      <c r="U14" s="99">
        <f t="shared" si="5"/>
        <v>2048</v>
      </c>
      <c r="V14" s="99">
        <f t="shared" si="5"/>
        <v>2049</v>
      </c>
      <c r="W14" s="99">
        <f t="shared" si="5"/>
        <v>2050</v>
      </c>
      <c r="X14" s="99">
        <f t="shared" si="5"/>
        <v>2051</v>
      </c>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04"/>
    </row>
    <row r="15" spans="1:49" ht="15.75" hidden="1" customHeight="1" x14ac:dyDescent="0.3">
      <c r="A15" s="202" t="str">
        <f t="shared" ref="A15:D15" si="6">A5</f>
        <v>Core</v>
      </c>
      <c r="B15" s="203">
        <f t="shared" si="6"/>
        <v>12.855344884111309</v>
      </c>
      <c r="C15" s="204">
        <f t="shared" si="6"/>
        <v>62824.74723692023</v>
      </c>
      <c r="D15" s="205">
        <f t="shared" si="6"/>
        <v>0.9057454485041232</v>
      </c>
      <c r="E15" s="206"/>
      <c r="F15" s="206"/>
      <c r="G15" s="206"/>
      <c r="H15" s="206"/>
      <c r="I15" s="206"/>
      <c r="J15" s="206"/>
      <c r="K15" s="180">
        <f t="shared" ref="K15:K20" si="7">Y5</f>
        <v>27162.517337617759</v>
      </c>
      <c r="L15" s="180">
        <f t="shared" si="5"/>
        <v>4040.8753976123526</v>
      </c>
      <c r="M15" s="180">
        <f t="shared" si="5"/>
        <v>295.05959847681271</v>
      </c>
      <c r="N15" s="180">
        <f t="shared" si="5"/>
        <v>295.05959847681271</v>
      </c>
      <c r="O15" s="180">
        <f t="shared" si="5"/>
        <v>295.05959847681271</v>
      </c>
      <c r="P15" s="180">
        <f t="shared" si="5"/>
        <v>295.05959847681271</v>
      </c>
      <c r="Q15" s="180">
        <f t="shared" si="5"/>
        <v>295.05959847681271</v>
      </c>
      <c r="R15" s="180">
        <f t="shared" si="5"/>
        <v>295.05959847681271</v>
      </c>
      <c r="S15" s="180">
        <f t="shared" si="5"/>
        <v>295.05959847681271</v>
      </c>
      <c r="T15" s="180">
        <f t="shared" si="5"/>
        <v>153.97825052774402</v>
      </c>
      <c r="U15" s="180">
        <f t="shared" si="5"/>
        <v>153.97825052774402</v>
      </c>
      <c r="V15" s="180">
        <f t="shared" si="5"/>
        <v>0</v>
      </c>
      <c r="W15" s="180">
        <f t="shared" si="5"/>
        <v>0</v>
      </c>
      <c r="X15" s="180">
        <f t="shared" si="5"/>
        <v>0</v>
      </c>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04"/>
    </row>
    <row r="16" spans="1:49" ht="15.75" hidden="1" customHeight="1" x14ac:dyDescent="0.3">
      <c r="A16" s="202" t="str">
        <f t="shared" ref="A16:D16" si="8">A6</f>
        <v>Online Store</v>
      </c>
      <c r="B16" s="203">
        <f t="shared" si="8"/>
        <v>10.489441201185105</v>
      </c>
      <c r="C16" s="204">
        <f t="shared" si="8"/>
        <v>2439.3115146250257</v>
      </c>
      <c r="D16" s="205">
        <f t="shared" si="8"/>
        <v>0.96285485100727153</v>
      </c>
      <c r="E16" s="206"/>
      <c r="F16" s="206"/>
      <c r="G16" s="206"/>
      <c r="H16" s="206"/>
      <c r="I16" s="206"/>
      <c r="J16" s="206"/>
      <c r="K16" s="180">
        <f t="shared" si="7"/>
        <v>8.2340975502720042</v>
      </c>
      <c r="L16" s="180">
        <f t="shared" si="5"/>
        <v>0</v>
      </c>
      <c r="M16" s="180">
        <f t="shared" si="5"/>
        <v>0</v>
      </c>
      <c r="N16" s="180">
        <f t="shared" si="5"/>
        <v>0</v>
      </c>
      <c r="O16" s="180">
        <f t="shared" si="5"/>
        <v>0</v>
      </c>
      <c r="P16" s="180">
        <f t="shared" si="5"/>
        <v>0</v>
      </c>
      <c r="Q16" s="180">
        <f t="shared" si="5"/>
        <v>0</v>
      </c>
      <c r="R16" s="180">
        <f t="shared" si="5"/>
        <v>0</v>
      </c>
      <c r="S16" s="180">
        <f t="shared" si="5"/>
        <v>0</v>
      </c>
      <c r="T16" s="180">
        <f t="shared" si="5"/>
        <v>0</v>
      </c>
      <c r="U16" s="180">
        <f t="shared" si="5"/>
        <v>0</v>
      </c>
      <c r="V16" s="180">
        <f t="shared" si="5"/>
        <v>0</v>
      </c>
      <c r="W16" s="180">
        <f t="shared" si="5"/>
        <v>0</v>
      </c>
      <c r="X16" s="180">
        <f t="shared" si="5"/>
        <v>0</v>
      </c>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04"/>
    </row>
    <row r="17" spans="1:49" ht="15.75" hidden="1" customHeight="1" x14ac:dyDescent="0.3">
      <c r="A17" s="202" t="str">
        <f t="shared" ref="A17:D17" si="9">A7</f>
        <v>BOC</v>
      </c>
      <c r="B17" s="203">
        <f t="shared" si="9"/>
        <v>13</v>
      </c>
      <c r="C17" s="204">
        <f t="shared" si="9"/>
        <v>1003.0370060000001</v>
      </c>
      <c r="D17" s="205">
        <f t="shared" si="9"/>
        <v>1</v>
      </c>
      <c r="E17" s="206"/>
      <c r="F17" s="206"/>
      <c r="G17" s="206"/>
      <c r="H17" s="206"/>
      <c r="I17" s="206"/>
      <c r="J17" s="206"/>
      <c r="K17" s="180">
        <f t="shared" si="7"/>
        <v>0</v>
      </c>
      <c r="L17" s="180">
        <f t="shared" si="5"/>
        <v>0</v>
      </c>
      <c r="M17" s="180">
        <f t="shared" si="5"/>
        <v>0</v>
      </c>
      <c r="N17" s="180">
        <f t="shared" si="5"/>
        <v>0</v>
      </c>
      <c r="O17" s="180">
        <f t="shared" si="5"/>
        <v>0</v>
      </c>
      <c r="P17" s="180">
        <f t="shared" si="5"/>
        <v>0</v>
      </c>
      <c r="Q17" s="180">
        <f t="shared" si="5"/>
        <v>0</v>
      </c>
      <c r="R17" s="180">
        <f t="shared" si="5"/>
        <v>0</v>
      </c>
      <c r="S17" s="180">
        <f t="shared" si="5"/>
        <v>0</v>
      </c>
      <c r="T17" s="180">
        <f t="shared" si="5"/>
        <v>0</v>
      </c>
      <c r="U17" s="180">
        <f t="shared" si="5"/>
        <v>0</v>
      </c>
      <c r="V17" s="180">
        <f t="shared" si="5"/>
        <v>0</v>
      </c>
      <c r="W17" s="180">
        <f t="shared" si="5"/>
        <v>0</v>
      </c>
      <c r="X17" s="180">
        <f t="shared" si="5"/>
        <v>0</v>
      </c>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04"/>
    </row>
    <row r="18" spans="1:49" ht="15.75" hidden="1" customHeight="1" x14ac:dyDescent="0.3">
      <c r="A18" s="183" t="s">
        <v>158</v>
      </c>
      <c r="B18" s="199"/>
      <c r="C18" s="185">
        <f t="shared" ref="C18:D18" si="10">C8</f>
        <v>66267.095757545263</v>
      </c>
      <c r="D18" s="208">
        <f t="shared" si="10"/>
        <v>0.90927432544644726</v>
      </c>
      <c r="E18" s="86"/>
      <c r="F18" s="75"/>
      <c r="G18" s="75"/>
      <c r="H18" s="75"/>
      <c r="I18" s="75"/>
      <c r="J18" s="75"/>
      <c r="K18" s="185">
        <f t="shared" si="7"/>
        <v>27170.751435168029</v>
      </c>
      <c r="L18" s="185">
        <f t="shared" si="5"/>
        <v>4040.8753976123526</v>
      </c>
      <c r="M18" s="185">
        <f t="shared" si="5"/>
        <v>295.05959847681271</v>
      </c>
      <c r="N18" s="185">
        <f t="shared" si="5"/>
        <v>295.05959847681271</v>
      </c>
      <c r="O18" s="185">
        <f t="shared" si="5"/>
        <v>295.05959847681271</v>
      </c>
      <c r="P18" s="185">
        <f t="shared" si="5"/>
        <v>295.05959847681271</v>
      </c>
      <c r="Q18" s="185">
        <f t="shared" si="5"/>
        <v>295.05959847681271</v>
      </c>
      <c r="R18" s="185">
        <f t="shared" si="5"/>
        <v>295.05959847681271</v>
      </c>
      <c r="S18" s="185">
        <f t="shared" si="5"/>
        <v>295.05959847681271</v>
      </c>
      <c r="T18" s="185">
        <f t="shared" si="5"/>
        <v>153.97825052774402</v>
      </c>
      <c r="U18" s="185">
        <f t="shared" si="5"/>
        <v>153.97825052774402</v>
      </c>
      <c r="V18" s="185">
        <f t="shared" si="5"/>
        <v>0</v>
      </c>
      <c r="W18" s="185">
        <f t="shared" si="5"/>
        <v>0</v>
      </c>
      <c r="X18" s="185">
        <f t="shared" si="5"/>
        <v>0</v>
      </c>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04"/>
    </row>
    <row r="19" spans="1:49" ht="15.75" hidden="1" customHeight="1" x14ac:dyDescent="0.3">
      <c r="A19" s="183" t="s">
        <v>156</v>
      </c>
      <c r="B19" s="188"/>
      <c r="C19" s="189"/>
      <c r="D19" s="200"/>
      <c r="E19" s="78"/>
      <c r="F19" s="78"/>
      <c r="G19" s="78"/>
      <c r="H19" s="78"/>
      <c r="I19" s="78"/>
      <c r="J19" s="79"/>
      <c r="K19" s="177">
        <f t="shared" si="7"/>
        <v>430.57166915685957</v>
      </c>
      <c r="L19" s="177">
        <f t="shared" si="5"/>
        <v>23129.876037555678</v>
      </c>
      <c r="M19" s="177">
        <f t="shared" si="5"/>
        <v>3745.8157991355397</v>
      </c>
      <c r="N19" s="177">
        <f t="shared" si="5"/>
        <v>0</v>
      </c>
      <c r="O19" s="177">
        <f t="shared" si="5"/>
        <v>0</v>
      </c>
      <c r="P19" s="177">
        <f t="shared" si="5"/>
        <v>0</v>
      </c>
      <c r="Q19" s="177">
        <f t="shared" si="5"/>
        <v>0</v>
      </c>
      <c r="R19" s="177">
        <f t="shared" si="5"/>
        <v>0</v>
      </c>
      <c r="S19" s="177">
        <f t="shared" si="5"/>
        <v>0</v>
      </c>
      <c r="T19" s="177">
        <f t="shared" si="5"/>
        <v>141.08134794906869</v>
      </c>
      <c r="U19" s="177">
        <f t="shared" si="5"/>
        <v>0</v>
      </c>
      <c r="V19" s="177">
        <f t="shared" si="5"/>
        <v>153.97825052774402</v>
      </c>
      <c r="W19" s="177">
        <f t="shared" si="5"/>
        <v>0</v>
      </c>
      <c r="X19" s="177">
        <f t="shared" si="5"/>
        <v>0</v>
      </c>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04"/>
    </row>
    <row r="20" spans="1:49" ht="15.75" hidden="1" customHeight="1" x14ac:dyDescent="0.3">
      <c r="A20" s="183" t="s">
        <v>157</v>
      </c>
      <c r="B20" s="188"/>
      <c r="C20" s="189"/>
      <c r="D20" s="189"/>
      <c r="E20" s="75"/>
      <c r="F20" s="75"/>
      <c r="G20" s="75"/>
      <c r="H20" s="75"/>
      <c r="I20" s="75"/>
      <c r="J20" s="80"/>
      <c r="K20" s="177">
        <f t="shared" si="7"/>
        <v>33084.217359069065</v>
      </c>
      <c r="L20" s="177">
        <f t="shared" si="5"/>
        <v>56214.093396624739</v>
      </c>
      <c r="M20" s="177">
        <f t="shared" si="5"/>
        <v>59959.90919576028</v>
      </c>
      <c r="N20" s="177">
        <f t="shared" si="5"/>
        <v>59959.90919576028</v>
      </c>
      <c r="O20" s="177">
        <f t="shared" si="5"/>
        <v>59959.90919576028</v>
      </c>
      <c r="P20" s="177">
        <f t="shared" si="5"/>
        <v>59959.90919576028</v>
      </c>
      <c r="Q20" s="177">
        <f t="shared" si="5"/>
        <v>59959.90919576028</v>
      </c>
      <c r="R20" s="177">
        <f t="shared" si="5"/>
        <v>59959.90919576028</v>
      </c>
      <c r="S20" s="177">
        <f t="shared" si="5"/>
        <v>59959.90919576028</v>
      </c>
      <c r="T20" s="177">
        <f t="shared" si="5"/>
        <v>60100.990543709348</v>
      </c>
      <c r="U20" s="177">
        <f t="shared" si="5"/>
        <v>60100.990543709348</v>
      </c>
      <c r="V20" s="177">
        <f t="shared" si="5"/>
        <v>60254.968794237095</v>
      </c>
      <c r="W20" s="177">
        <f t="shared" si="5"/>
        <v>60254.968794237095</v>
      </c>
      <c r="X20" s="177">
        <f t="shared" si="5"/>
        <v>60254.968794237095</v>
      </c>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04"/>
    </row>
    <row r="21" spans="1:49" ht="15.75" hidden="1" customHeight="1" x14ac:dyDescent="0.3">
      <c r="A21" s="196" t="s">
        <v>66</v>
      </c>
      <c r="B21" s="209">
        <f>SUMPRODUCT(B15:B17,C15:C17)/C18</f>
        <v>12.770444805156643</v>
      </c>
      <c r="C21" s="56"/>
      <c r="D21" s="30"/>
      <c r="E21" s="30"/>
      <c r="F21" s="30"/>
      <c r="G21" s="30"/>
      <c r="H21" s="30"/>
      <c r="I21" s="30"/>
      <c r="J21" s="30"/>
      <c r="K21" s="30"/>
      <c r="L21" s="30"/>
      <c r="M21" s="30"/>
      <c r="N21" s="30"/>
      <c r="O21" s="30"/>
      <c r="P21" s="30"/>
      <c r="Q21" s="30"/>
      <c r="R21" s="30"/>
      <c r="S21" s="30"/>
      <c r="T21" s="30"/>
      <c r="U21" s="30"/>
      <c r="V21" s="30"/>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04"/>
    </row>
    <row r="22" spans="1:49" hidden="1" x14ac:dyDescent="0.3">
      <c r="A22" s="30"/>
      <c r="B22" s="100"/>
      <c r="C22" s="30"/>
      <c r="D22" s="30"/>
      <c r="E22" s="30"/>
      <c r="F22" s="30"/>
      <c r="G22" s="30"/>
      <c r="H22" s="30"/>
      <c r="I22" s="30"/>
      <c r="J22" s="30"/>
      <c r="K22" s="30"/>
      <c r="L22" s="30"/>
      <c r="M22" s="30"/>
      <c r="N22" s="30"/>
      <c r="O22" s="30"/>
      <c r="P22" s="30"/>
      <c r="Q22" s="30"/>
      <c r="R22" s="30"/>
      <c r="S22" s="30"/>
      <c r="T22" s="30"/>
      <c r="U22" s="30"/>
      <c r="V22" s="30"/>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row>
    <row r="23" spans="1:49" hidden="1" x14ac:dyDescent="0.3">
      <c r="A23" s="530" t="s">
        <v>2</v>
      </c>
      <c r="B23" s="531"/>
      <c r="C23" s="531"/>
      <c r="D23" s="531"/>
      <c r="E23" s="531"/>
      <c r="F23" s="531"/>
      <c r="G23" s="531"/>
      <c r="H23" s="531"/>
      <c r="I23" s="531"/>
      <c r="J23" s="531"/>
      <c r="K23" s="531"/>
      <c r="L23" s="531"/>
      <c r="M23" s="30"/>
      <c r="N23" s="30"/>
      <c r="O23" s="30"/>
      <c r="P23" s="30"/>
      <c r="Q23" s="30"/>
      <c r="R23" s="30"/>
      <c r="S23" s="30"/>
      <c r="T23" s="30"/>
      <c r="U23" s="30"/>
      <c r="V23" s="30"/>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row>
    <row r="24" spans="1:49" x14ac:dyDescent="0.3">
      <c r="A24" s="170"/>
      <c r="B24" s="171"/>
      <c r="C24" s="171"/>
      <c r="D24" s="171"/>
      <c r="E24" s="171"/>
      <c r="F24" s="171"/>
      <c r="G24" s="171"/>
      <c r="H24" s="171"/>
      <c r="I24" s="171"/>
      <c r="J24" s="171"/>
      <c r="K24" s="30"/>
      <c r="L24" s="30"/>
      <c r="M24" s="30"/>
      <c r="N24" s="30"/>
      <c r="O24" s="30"/>
      <c r="P24" s="30"/>
      <c r="Q24" s="30"/>
      <c r="R24" s="30"/>
      <c r="S24" s="30"/>
      <c r="T24" s="30"/>
      <c r="U24" s="30"/>
      <c r="V24" s="30"/>
      <c r="W24" s="30"/>
    </row>
    <row r="25" spans="1:49" x14ac:dyDescent="0.3">
      <c r="A25" s="103"/>
      <c r="B25" s="104"/>
      <c r="C25" s="104"/>
      <c r="D25" s="104"/>
      <c r="E25" s="104"/>
      <c r="F25" s="104"/>
      <c r="G25" s="104"/>
      <c r="H25" s="104"/>
      <c r="I25" s="104"/>
      <c r="J25" s="104"/>
    </row>
    <row r="26" spans="1:49" x14ac:dyDescent="0.3">
      <c r="A26" s="103"/>
      <c r="B26" s="104"/>
      <c r="C26" s="104"/>
      <c r="D26" s="104"/>
      <c r="E26" s="104"/>
      <c r="F26" s="104"/>
      <c r="G26" s="104"/>
      <c r="H26" s="104"/>
      <c r="I26" s="104"/>
      <c r="J26" s="104"/>
    </row>
    <row r="27" spans="1:49" x14ac:dyDescent="0.3">
      <c r="A27" s="103"/>
      <c r="B27" s="104"/>
      <c r="C27" s="104"/>
      <c r="D27" s="104"/>
      <c r="E27" s="104"/>
      <c r="F27" s="104"/>
      <c r="G27" s="104"/>
      <c r="H27" s="104"/>
      <c r="I27" s="104"/>
      <c r="J27" s="104"/>
    </row>
    <row r="28" spans="1:49" x14ac:dyDescent="0.3">
      <c r="A28" s="103"/>
      <c r="B28" s="104"/>
      <c r="C28" s="104"/>
      <c r="D28" s="104"/>
      <c r="E28" s="104"/>
      <c r="F28" s="104"/>
      <c r="G28" s="104"/>
      <c r="H28" s="104"/>
      <c r="I28" s="104"/>
      <c r="J28" s="104"/>
    </row>
    <row r="29" spans="1:49" x14ac:dyDescent="0.3">
      <c r="A29" s="103"/>
      <c r="B29" s="104"/>
      <c r="C29" s="104"/>
      <c r="D29" s="104"/>
      <c r="E29" s="104"/>
      <c r="F29" s="104"/>
      <c r="G29" s="104"/>
      <c r="H29" s="104"/>
      <c r="I29" s="104"/>
      <c r="J29" s="104"/>
    </row>
    <row r="30" spans="1:49" x14ac:dyDescent="0.3">
      <c r="A30" s="103"/>
      <c r="B30" s="104"/>
      <c r="C30" s="104"/>
      <c r="D30" s="104"/>
      <c r="E30" s="104"/>
      <c r="F30" s="104"/>
      <c r="G30" s="104"/>
      <c r="H30" s="104"/>
      <c r="I30" s="104"/>
      <c r="J30" s="104"/>
    </row>
  </sheetData>
  <mergeCells count="10">
    <mergeCell ref="AV3:AV4"/>
    <mergeCell ref="A23:L23"/>
    <mergeCell ref="A3:A4"/>
    <mergeCell ref="B3:B4"/>
    <mergeCell ref="C3:C4"/>
    <mergeCell ref="D3:D4"/>
    <mergeCell ref="A13:A14"/>
    <mergeCell ref="B13:B14"/>
    <mergeCell ref="C13:C14"/>
    <mergeCell ref="D13:D14"/>
  </mergeCells>
  <pageMargins left="0.7" right="0.7" top="0.75" bottom="0.75" header="0.3" footer="0.3"/>
  <pageSetup orientation="portrait" horizontalDpi="1200" verticalDpi="12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E7437-7239-4159-8F2C-92F44B1D6026}">
  <dimension ref="A1:BK20"/>
  <sheetViews>
    <sheetView workbookViewId="0">
      <selection activeCell="L26" sqref="L2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694</v>
      </c>
    </row>
    <row r="2" spans="1:63" x14ac:dyDescent="0.3">
      <c r="A2" s="22"/>
    </row>
    <row r="3" spans="1:63" ht="15.75" customHeight="1" x14ac:dyDescent="0.3">
      <c r="A3" s="508" t="s">
        <v>77</v>
      </c>
      <c r="B3" s="510" t="s">
        <v>66</v>
      </c>
      <c r="C3" s="510" t="s">
        <v>282</v>
      </c>
      <c r="D3" s="510" t="s">
        <v>57</v>
      </c>
      <c r="E3" s="62"/>
      <c r="F3" s="105"/>
      <c r="G3" s="105"/>
      <c r="H3" s="105"/>
      <c r="I3" s="89"/>
      <c r="J3" s="89"/>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32"/>
      <c r="AW3" s="32"/>
      <c r="AX3" s="32"/>
      <c r="AY3" s="32"/>
      <c r="AZ3" s="32"/>
      <c r="BA3" s="32"/>
      <c r="BB3" s="32"/>
      <c r="BC3" s="32"/>
      <c r="BD3" s="32"/>
      <c r="BE3" s="32"/>
      <c r="BF3" s="32"/>
      <c r="BG3" s="32"/>
      <c r="BH3" s="32"/>
      <c r="BI3" s="32"/>
      <c r="BJ3" s="32"/>
      <c r="BK3" s="491" t="s">
        <v>1</v>
      </c>
    </row>
    <row r="4" spans="1:63" x14ac:dyDescent="0.3">
      <c r="A4" s="509"/>
      <c r="B4" s="511"/>
      <c r="C4" s="512"/>
      <c r="D4" s="511"/>
      <c r="E4" s="1">
        <v>2018</v>
      </c>
      <c r="F4" s="1">
        <f>E4+1</f>
        <v>2019</v>
      </c>
      <c r="G4" s="1">
        <f t="shared" ref="G4:BJ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140">
        <f t="shared" si="0"/>
        <v>2061</v>
      </c>
      <c r="AW4" s="140">
        <f t="shared" si="0"/>
        <v>2062</v>
      </c>
      <c r="AX4" s="140">
        <f t="shared" si="0"/>
        <v>2063</v>
      </c>
      <c r="AY4" s="140">
        <f t="shared" si="0"/>
        <v>2064</v>
      </c>
      <c r="AZ4" s="140">
        <f t="shared" si="0"/>
        <v>2065</v>
      </c>
      <c r="BA4" s="140">
        <f t="shared" si="0"/>
        <v>2066</v>
      </c>
      <c r="BB4" s="140">
        <f t="shared" si="0"/>
        <v>2067</v>
      </c>
      <c r="BC4" s="140">
        <f t="shared" si="0"/>
        <v>2068</v>
      </c>
      <c r="BD4" s="140">
        <f t="shared" si="0"/>
        <v>2069</v>
      </c>
      <c r="BE4" s="140">
        <f t="shared" si="0"/>
        <v>2070</v>
      </c>
      <c r="BF4" s="140">
        <f t="shared" si="0"/>
        <v>2071</v>
      </c>
      <c r="BG4" s="140">
        <f t="shared" si="0"/>
        <v>2072</v>
      </c>
      <c r="BH4" s="140">
        <f t="shared" si="0"/>
        <v>2073</v>
      </c>
      <c r="BI4" s="140">
        <f t="shared" si="0"/>
        <v>2074</v>
      </c>
      <c r="BJ4" s="140">
        <f t="shared" si="0"/>
        <v>2075</v>
      </c>
      <c r="BK4" s="493"/>
    </row>
    <row r="5" spans="1:63" ht="15.75" customHeight="1" x14ac:dyDescent="0.3">
      <c r="A5" s="202" t="s">
        <v>132</v>
      </c>
      <c r="B5" s="203">
        <f>'Custom - Custom Incentives'!B106</f>
        <v>18.564619601691714</v>
      </c>
      <c r="C5" s="204">
        <f>'Custom - Custom Incentives'!C103</f>
        <v>35646.406433026496</v>
      </c>
      <c r="D5" s="205">
        <f>'Custom - Custom Incentives'!D103</f>
        <v>0.8141234688557456</v>
      </c>
      <c r="E5" s="206"/>
      <c r="F5" s="206"/>
      <c r="G5" s="206"/>
      <c r="H5" s="206"/>
      <c r="I5" s="206"/>
      <c r="J5" s="206"/>
      <c r="K5" s="180">
        <f>'Custom - Custom Incentives'!K103</f>
        <v>29020.576057497296</v>
      </c>
      <c r="L5" s="180">
        <f>'Custom - Custom Incentives'!L103</f>
        <v>29020.576057497296</v>
      </c>
      <c r="M5" s="180">
        <f>'Custom - Custom Incentives'!M103</f>
        <v>29020.576057497296</v>
      </c>
      <c r="N5" s="180">
        <f>'Custom - Custom Incentives'!N103</f>
        <v>29020.576057497296</v>
      </c>
      <c r="O5" s="180">
        <f>'Custom - Custom Incentives'!O103</f>
        <v>29020.576057497296</v>
      </c>
      <c r="P5" s="180">
        <f>'Custom - Custom Incentives'!P103</f>
        <v>28460.318151715397</v>
      </c>
      <c r="Q5" s="180">
        <f>'Custom - Custom Incentives'!Q103</f>
        <v>28460.318151715397</v>
      </c>
      <c r="R5" s="180">
        <f>'Custom - Custom Incentives'!R103</f>
        <v>28460.318151715397</v>
      </c>
      <c r="S5" s="180">
        <f>'Custom - Custom Incentives'!S103</f>
        <v>28197.797658639625</v>
      </c>
      <c r="T5" s="180">
        <f>'Custom - Custom Incentives'!T103</f>
        <v>28195.403126244884</v>
      </c>
      <c r="U5" s="180">
        <f>'Custom - Custom Incentives'!U103</f>
        <v>28180.839458219449</v>
      </c>
      <c r="V5" s="180">
        <f>'Custom - Custom Incentives'!V103</f>
        <v>27565.146233272419</v>
      </c>
      <c r="W5" s="180">
        <f>'Custom - Custom Incentives'!W103</f>
        <v>27565.146233272419</v>
      </c>
      <c r="X5" s="180">
        <f>'Custom - Custom Incentives'!X103</f>
        <v>22580.283796602587</v>
      </c>
      <c r="Y5" s="180">
        <f>'Custom - Custom Incentives'!Y103</f>
        <v>22532.926667786727</v>
      </c>
      <c r="Z5" s="180">
        <f>'Custom - Custom Incentives'!Z103</f>
        <v>16353.992210265818</v>
      </c>
      <c r="AA5" s="180">
        <f>'Custom - Custom Incentives'!AA103</f>
        <v>15300.584145805708</v>
      </c>
      <c r="AB5" s="180">
        <f>'Custom - Custom Incentives'!AB103</f>
        <v>14296.208076554918</v>
      </c>
      <c r="AC5" s="180">
        <f>'Custom - Custom Incentives'!AC103</f>
        <v>13631.338012391578</v>
      </c>
      <c r="AD5" s="180">
        <f>'Custom - Custom Incentives'!AD103</f>
        <v>13631.338012391578</v>
      </c>
      <c r="AE5" s="180">
        <f>'Custom - Custom Incentives'!AE103</f>
        <v>12633.594247267611</v>
      </c>
      <c r="AF5" s="180">
        <f>'Custom - Custom Incentives'!AF103</f>
        <v>12588.811591640542</v>
      </c>
      <c r="AG5" s="180">
        <f>'Custom - Custom Incentives'!AG103</f>
        <v>12556.071261960495</v>
      </c>
      <c r="AH5" s="180">
        <f>'Custom - Custom Incentives'!AH103</f>
        <v>3907.0467121570064</v>
      </c>
      <c r="AI5" s="180">
        <f>'Custom - Custom Incentives'!AI103</f>
        <v>3755.7458917293161</v>
      </c>
      <c r="AJ5" s="180">
        <f>'Custom - Custom Incentives'!AJ103</f>
        <v>601.12792467461509</v>
      </c>
      <c r="AK5" s="180">
        <f>'Custom - Custom Incentives'!AK103</f>
        <v>601.12792467461509</v>
      </c>
      <c r="AL5" s="180">
        <f>'Custom - Custom Incentives'!AL103</f>
        <v>601.12792467461509</v>
      </c>
      <c r="AM5" s="180">
        <f>'Custom - Custom Incentives'!AM103</f>
        <v>601.12792467461509</v>
      </c>
      <c r="AN5" s="180">
        <f>'Custom - Custom Incentives'!AN103</f>
        <v>601.12792467461509</v>
      </c>
      <c r="AO5" s="180">
        <f>'Custom - Custom Incentives'!AO103</f>
        <v>25.792387524251925</v>
      </c>
      <c r="AP5" s="180">
        <f>'Custom - Custom Incentives'!AP103</f>
        <v>25.792387524251925</v>
      </c>
      <c r="AQ5" s="180">
        <f>'Custom - Custom Incentives'!AQ103</f>
        <v>25.792387524251925</v>
      </c>
      <c r="AR5" s="180">
        <f>'Custom - Custom Incentives'!AR103</f>
        <v>25.792387524251925</v>
      </c>
      <c r="AS5" s="180">
        <f>'Custom - Custom Incentives'!AS103</f>
        <v>25.792387524251925</v>
      </c>
      <c r="AT5" s="180">
        <f>'Custom - Custom Incentives'!AT103</f>
        <v>25.792387524251925</v>
      </c>
      <c r="AU5" s="180">
        <f>'Custom - Custom Incentives'!AU103</f>
        <v>25.792387524251925</v>
      </c>
      <c r="AV5" s="180">
        <f>'Custom - Custom Incentives'!AV103</f>
        <v>25.792387524251925</v>
      </c>
      <c r="AW5" s="180">
        <f>'Custom - Custom Incentives'!AW103</f>
        <v>25.792387524251925</v>
      </c>
      <c r="AX5" s="180">
        <f>'Custom - Custom Incentives'!AX103</f>
        <v>25.792387524251925</v>
      </c>
      <c r="AY5" s="180">
        <f>'Custom - Custom Incentives'!AY103</f>
        <v>25.792387524251925</v>
      </c>
      <c r="AZ5" s="180">
        <f>'Custom - Custom Incentives'!AZ103</f>
        <v>25.792387524251925</v>
      </c>
      <c r="BA5" s="180">
        <f>'Custom - Custom Incentives'!BA103</f>
        <v>25.792387524251925</v>
      </c>
      <c r="BB5" s="180">
        <f>'Custom - Custom Incentives'!BB103</f>
        <v>25.792387524251925</v>
      </c>
      <c r="BC5" s="180">
        <f>'Custom - Custom Incentives'!BC103</f>
        <v>25.792387524251925</v>
      </c>
      <c r="BD5" s="180">
        <f>'Custom - Custom Incentives'!BD103</f>
        <v>25.792387524251925</v>
      </c>
      <c r="BE5" s="180">
        <f>'Custom - Custom Incentives'!BE103</f>
        <v>25.792387524251925</v>
      </c>
      <c r="BF5" s="180">
        <f>'Custom - Custom Incentives'!BF103</f>
        <v>25.792387524251925</v>
      </c>
      <c r="BG5" s="180">
        <f>'Custom - Custom Incentives'!BG103</f>
        <v>25.792387524251925</v>
      </c>
      <c r="BH5" s="180">
        <f>'Custom - Custom Incentives'!BH103</f>
        <v>25.792387524251925</v>
      </c>
      <c r="BI5" s="180">
        <f>'Custom - Custom Incentives'!BI103</f>
        <v>0</v>
      </c>
      <c r="BJ5" s="180">
        <f>'Custom - Custom Incentives'!BJ103</f>
        <v>0</v>
      </c>
      <c r="BK5" s="211">
        <f>SUM(I5:BJ5)</f>
        <v>537477.59545269399</v>
      </c>
    </row>
    <row r="6" spans="1:63" ht="15.75" customHeight="1" x14ac:dyDescent="0.3">
      <c r="A6" s="202" t="s">
        <v>143</v>
      </c>
      <c r="B6" s="203">
        <f>'Custom - NCL'!B31</f>
        <v>12.752165032575055</v>
      </c>
      <c r="C6" s="204">
        <f>'Custom - NCL'!C28</f>
        <v>1387.8099661886929</v>
      </c>
      <c r="D6" s="205">
        <f>'Custom - NCL'!D28</f>
        <v>0.79094634416204945</v>
      </c>
      <c r="E6" s="206"/>
      <c r="F6" s="206"/>
      <c r="G6" s="206"/>
      <c r="H6" s="206"/>
      <c r="I6" s="206"/>
      <c r="J6" s="206"/>
      <c r="K6" s="180">
        <f>'Custom - NCL'!K28</f>
        <v>1097.6832191486042</v>
      </c>
      <c r="L6" s="180">
        <f>'Custom - NCL'!L28</f>
        <v>1097.6832191486042</v>
      </c>
      <c r="M6" s="180">
        <f>'Custom - NCL'!M28</f>
        <v>1097.6832191486042</v>
      </c>
      <c r="N6" s="180">
        <f>'Custom - NCL'!N28</f>
        <v>1097.6832191486042</v>
      </c>
      <c r="O6" s="180">
        <f>'Custom - NCL'!O28</f>
        <v>1097.6832191486042</v>
      </c>
      <c r="P6" s="180">
        <f>'Custom - NCL'!P28</f>
        <v>1097.6832191486042</v>
      </c>
      <c r="Q6" s="180">
        <f>'Custom - NCL'!Q28</f>
        <v>1097.6832191486042</v>
      </c>
      <c r="R6" s="180">
        <f>'Custom - NCL'!R28</f>
        <v>1097.6832191486042</v>
      </c>
      <c r="S6" s="180">
        <f>'Custom - NCL'!S28</f>
        <v>923.48595132392848</v>
      </c>
      <c r="T6" s="180">
        <f>'Custom - NCL'!T28</f>
        <v>819.13850177090615</v>
      </c>
      <c r="U6" s="180">
        <f>'Custom - NCL'!U28</f>
        <v>819.13850177090615</v>
      </c>
      <c r="V6" s="180">
        <f>'Custom - NCL'!V28</f>
        <v>542.144927433421</v>
      </c>
      <c r="W6" s="180">
        <f>'Custom - NCL'!W28</f>
        <v>231.00613038957587</v>
      </c>
      <c r="X6" s="180">
        <f>'Custom - NCL'!X28</f>
        <v>231.00613038957587</v>
      </c>
      <c r="Y6" s="180">
        <f>'Custom - NCL'!Y28</f>
        <v>226.86847981921542</v>
      </c>
      <c r="Z6" s="180">
        <f>'Custom - NCL'!Z28</f>
        <v>215.85936819530704</v>
      </c>
      <c r="AA6" s="180">
        <f>'Custom - NCL'!AA28</f>
        <v>215.85936819530704</v>
      </c>
      <c r="AB6" s="180">
        <f>'Custom - NCL'!AB28</f>
        <v>215.10606518314182</v>
      </c>
      <c r="AC6" s="180">
        <f>'Custom - NCL'!AC28</f>
        <v>213.90556380972629</v>
      </c>
      <c r="AD6" s="180">
        <f>'Custom - NCL'!AD28</f>
        <v>213.90556380972629</v>
      </c>
      <c r="AE6" s="180">
        <f>'Custom - NCL'!AE28</f>
        <v>213.90556380972629</v>
      </c>
      <c r="AF6" s="180">
        <f>'Custom - NCL'!AF28</f>
        <v>140.55777695087579</v>
      </c>
      <c r="AG6" s="180">
        <f>'Custom - NCL'!AG28</f>
        <v>0</v>
      </c>
      <c r="AH6" s="180">
        <f>'Custom - NCL'!AH28</f>
        <v>0</v>
      </c>
      <c r="AI6" s="180">
        <f>'Custom - NCL'!AI28</f>
        <v>0</v>
      </c>
      <c r="AJ6" s="180">
        <f>'Custom - NCL'!AJ28</f>
        <v>0</v>
      </c>
      <c r="AK6" s="180">
        <f>'Custom - NCL'!AK28</f>
        <v>0</v>
      </c>
      <c r="AL6" s="180">
        <f>'Custom - NCL'!AL28</f>
        <v>0</v>
      </c>
      <c r="AM6" s="180">
        <f>'Custom - NCL'!AM28</f>
        <v>0</v>
      </c>
      <c r="AN6" s="180">
        <f>'Custom - NCL'!AN28</f>
        <v>0</v>
      </c>
      <c r="AO6" s="180">
        <f>'Custom - NCL'!AO28</f>
        <v>0</v>
      </c>
      <c r="AP6" s="180">
        <f>'Custom - NCL'!AP28</f>
        <v>0</v>
      </c>
      <c r="AQ6" s="180">
        <f>'Custom - NCL'!AQ28</f>
        <v>0</v>
      </c>
      <c r="AR6" s="180">
        <f>'Custom - NCL'!AR28</f>
        <v>0</v>
      </c>
      <c r="AS6" s="180">
        <f>'Custom - NCL'!AS28</f>
        <v>0</v>
      </c>
      <c r="AT6" s="180">
        <f>'Custom - NCL'!AT28</f>
        <v>0</v>
      </c>
      <c r="AU6" s="180">
        <f>'Custom - NCL'!AU28</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SUM(I6:BJ6)</f>
        <v>14003.353646040174</v>
      </c>
    </row>
    <row r="7" spans="1:63" ht="15.75" customHeight="1" x14ac:dyDescent="0.3">
      <c r="A7" s="183" t="s">
        <v>480</v>
      </c>
      <c r="B7" s="199"/>
      <c r="C7" s="185">
        <f>SUM(C5:C6)</f>
        <v>37034.216399215191</v>
      </c>
      <c r="D7" s="208">
        <f>K7/C7</f>
        <v>0.81325493570546148</v>
      </c>
      <c r="E7" s="86"/>
      <c r="F7" s="75"/>
      <c r="G7" s="75"/>
      <c r="H7" s="75"/>
      <c r="I7" s="75"/>
      <c r="J7" s="75"/>
      <c r="K7" s="185">
        <f t="shared" ref="K7:L7" si="1">SUM(K5:K6)</f>
        <v>30118.259276645898</v>
      </c>
      <c r="L7" s="185">
        <f t="shared" si="1"/>
        <v>30118.259276645898</v>
      </c>
      <c r="M7" s="185">
        <f t="shared" ref="M7:BJ7" si="2">SUM(M5:M6)</f>
        <v>30118.259276645898</v>
      </c>
      <c r="N7" s="185">
        <f t="shared" si="2"/>
        <v>30118.259276645898</v>
      </c>
      <c r="O7" s="185">
        <f t="shared" si="2"/>
        <v>30118.259276645898</v>
      </c>
      <c r="P7" s="185">
        <f t="shared" si="2"/>
        <v>29558.001370864</v>
      </c>
      <c r="Q7" s="185">
        <f t="shared" si="2"/>
        <v>29558.001370864</v>
      </c>
      <c r="R7" s="185">
        <f t="shared" si="2"/>
        <v>29558.001370864</v>
      </c>
      <c r="S7" s="185">
        <f t="shared" si="2"/>
        <v>29121.283609963553</v>
      </c>
      <c r="T7" s="185">
        <f t="shared" si="2"/>
        <v>29014.541628015792</v>
      </c>
      <c r="U7" s="185">
        <f t="shared" si="2"/>
        <v>28999.977959990356</v>
      </c>
      <c r="V7" s="185">
        <f t="shared" si="2"/>
        <v>28107.291160705841</v>
      </c>
      <c r="W7" s="185">
        <f t="shared" si="2"/>
        <v>27796.152363661993</v>
      </c>
      <c r="X7" s="185">
        <f t="shared" si="2"/>
        <v>22811.289926992162</v>
      </c>
      <c r="Y7" s="185">
        <f t="shared" si="2"/>
        <v>22759.795147605942</v>
      </c>
      <c r="Z7" s="185">
        <f t="shared" si="2"/>
        <v>16569.851578461126</v>
      </c>
      <c r="AA7" s="185">
        <f t="shared" si="2"/>
        <v>15516.443514001014</v>
      </c>
      <c r="AB7" s="185">
        <f t="shared" si="2"/>
        <v>14511.314141738059</v>
      </c>
      <c r="AC7" s="185">
        <f t="shared" si="2"/>
        <v>13845.243576201305</v>
      </c>
      <c r="AD7" s="185">
        <f t="shared" si="2"/>
        <v>13845.243576201305</v>
      </c>
      <c r="AE7" s="185">
        <f t="shared" si="2"/>
        <v>12847.499811077338</v>
      </c>
      <c r="AF7" s="185">
        <f t="shared" si="2"/>
        <v>12729.369368591419</v>
      </c>
      <c r="AG7" s="185">
        <f t="shared" si="2"/>
        <v>12556.071261960495</v>
      </c>
      <c r="AH7" s="185">
        <f t="shared" si="2"/>
        <v>3907.0467121570064</v>
      </c>
      <c r="AI7" s="185">
        <f t="shared" si="2"/>
        <v>3755.7458917293161</v>
      </c>
      <c r="AJ7" s="185">
        <f t="shared" si="2"/>
        <v>601.12792467461509</v>
      </c>
      <c r="AK7" s="185">
        <f t="shared" si="2"/>
        <v>601.12792467461509</v>
      </c>
      <c r="AL7" s="185">
        <f t="shared" si="2"/>
        <v>601.12792467461509</v>
      </c>
      <c r="AM7" s="185">
        <f t="shared" si="2"/>
        <v>601.12792467461509</v>
      </c>
      <c r="AN7" s="185">
        <f t="shared" si="2"/>
        <v>601.12792467461509</v>
      </c>
      <c r="AO7" s="185">
        <f t="shared" si="2"/>
        <v>25.792387524251925</v>
      </c>
      <c r="AP7" s="185">
        <f t="shared" si="2"/>
        <v>25.792387524251925</v>
      </c>
      <c r="AQ7" s="185">
        <f t="shared" si="2"/>
        <v>25.792387524251925</v>
      </c>
      <c r="AR7" s="185">
        <f t="shared" si="2"/>
        <v>25.792387524251925</v>
      </c>
      <c r="AS7" s="185">
        <f t="shared" si="2"/>
        <v>25.792387524251925</v>
      </c>
      <c r="AT7" s="185">
        <f t="shared" si="2"/>
        <v>25.792387524251925</v>
      </c>
      <c r="AU7" s="185">
        <f t="shared" si="2"/>
        <v>25.792387524251925</v>
      </c>
      <c r="AV7" s="185">
        <f t="shared" si="2"/>
        <v>25.792387524251925</v>
      </c>
      <c r="AW7" s="185">
        <f t="shared" si="2"/>
        <v>25.792387524251925</v>
      </c>
      <c r="AX7" s="185">
        <f t="shared" si="2"/>
        <v>25.792387524251925</v>
      </c>
      <c r="AY7" s="185">
        <f t="shared" si="2"/>
        <v>25.792387524251925</v>
      </c>
      <c r="AZ7" s="185">
        <f t="shared" si="2"/>
        <v>25.792387524251925</v>
      </c>
      <c r="BA7" s="185">
        <f t="shared" si="2"/>
        <v>25.792387524251925</v>
      </c>
      <c r="BB7" s="185">
        <f t="shared" si="2"/>
        <v>25.792387524251925</v>
      </c>
      <c r="BC7" s="185">
        <f t="shared" si="2"/>
        <v>25.792387524251925</v>
      </c>
      <c r="BD7" s="185">
        <f t="shared" si="2"/>
        <v>25.792387524251925</v>
      </c>
      <c r="BE7" s="185">
        <f t="shared" si="2"/>
        <v>25.792387524251925</v>
      </c>
      <c r="BF7" s="185">
        <f t="shared" si="2"/>
        <v>25.792387524251925</v>
      </c>
      <c r="BG7" s="185">
        <f t="shared" si="2"/>
        <v>25.792387524251925</v>
      </c>
      <c r="BH7" s="185">
        <f t="shared" si="2"/>
        <v>25.792387524251925</v>
      </c>
      <c r="BI7" s="185">
        <f t="shared" si="2"/>
        <v>0</v>
      </c>
      <c r="BJ7" s="185">
        <f t="shared" si="2"/>
        <v>0</v>
      </c>
      <c r="BK7" s="177">
        <f>SUM(BK5:BK6)</f>
        <v>551480.94909873419</v>
      </c>
    </row>
    <row r="8" spans="1:63" ht="15.75" customHeight="1" x14ac:dyDescent="0.3">
      <c r="A8" s="183" t="s">
        <v>481</v>
      </c>
      <c r="B8" s="188"/>
      <c r="C8" s="189"/>
      <c r="D8" s="200"/>
      <c r="E8" s="78"/>
      <c r="F8" s="78"/>
      <c r="G8" s="78"/>
      <c r="H8" s="78"/>
      <c r="I8" s="78"/>
      <c r="J8" s="79"/>
      <c r="K8" s="177">
        <v>0</v>
      </c>
      <c r="L8" s="191">
        <f t="shared" ref="L8" si="3">K7-L7</f>
        <v>0</v>
      </c>
      <c r="M8" s="191">
        <f t="shared" ref="M8" si="4">L7-M7</f>
        <v>0</v>
      </c>
      <c r="N8" s="191">
        <f t="shared" ref="N8" si="5">M7-N7</f>
        <v>0</v>
      </c>
      <c r="O8" s="191">
        <f t="shared" ref="O8" si="6">N7-O7</f>
        <v>0</v>
      </c>
      <c r="P8" s="191">
        <f t="shared" ref="P8" si="7">O7-P7</f>
        <v>560.25790578189844</v>
      </c>
      <c r="Q8" s="191">
        <f t="shared" ref="Q8" si="8">P7-Q7</f>
        <v>0</v>
      </c>
      <c r="R8" s="191">
        <f t="shared" ref="R8" si="9">Q7-R7</f>
        <v>0</v>
      </c>
      <c r="S8" s="191">
        <f t="shared" ref="S8" si="10">R7-S7</f>
        <v>436.71776090044659</v>
      </c>
      <c r="T8" s="191">
        <f t="shared" ref="T8" si="11">S7-T7</f>
        <v>106.74198194776181</v>
      </c>
      <c r="U8" s="191">
        <f t="shared" ref="U8" si="12">T7-U7</f>
        <v>14.563668025435618</v>
      </c>
      <c r="V8" s="191">
        <f t="shared" ref="V8" si="13">U7-V7</f>
        <v>892.68679928451456</v>
      </c>
      <c r="W8" s="191">
        <f t="shared" ref="W8" si="14">V7-W7</f>
        <v>311.13879704384817</v>
      </c>
      <c r="X8" s="191">
        <f t="shared" ref="X8" si="15">W7-X7</f>
        <v>4984.8624366698314</v>
      </c>
      <c r="Y8" s="191">
        <f t="shared" ref="Y8" si="16">X7-Y7</f>
        <v>51.494779386219307</v>
      </c>
      <c r="Z8" s="191">
        <f t="shared" ref="Z8" si="17">Y7-Z7</f>
        <v>6189.9435691448161</v>
      </c>
      <c r="AA8" s="191">
        <f t="shared" ref="AA8" si="18">Z7-AA7</f>
        <v>1053.4080644601127</v>
      </c>
      <c r="AB8" s="191">
        <f t="shared" ref="AB8" si="19">AA7-AB7</f>
        <v>1005.1293722629543</v>
      </c>
      <c r="AC8" s="191">
        <f t="shared" ref="AC8" si="20">AB7-AC7</f>
        <v>666.07056553675466</v>
      </c>
      <c r="AD8" s="191">
        <f t="shared" ref="AD8" si="21">AC7-AD7</f>
        <v>0</v>
      </c>
      <c r="AE8" s="191">
        <f t="shared" ref="AE8" si="22">AD7-AE7</f>
        <v>997.74376512396702</v>
      </c>
      <c r="AF8" s="191">
        <f t="shared" ref="AF8" si="23">AE7-AF7</f>
        <v>118.13044248591905</v>
      </c>
      <c r="AG8" s="191">
        <f t="shared" ref="AG8" si="24">AF7-AG7</f>
        <v>173.29810663092394</v>
      </c>
      <c r="AH8" s="191">
        <f t="shared" ref="AH8" si="25">AG7-AH7</f>
        <v>8649.0245498034892</v>
      </c>
      <c r="AI8" s="191">
        <f t="shared" ref="AI8" si="26">AH7-AI7</f>
        <v>151.30082042769027</v>
      </c>
      <c r="AJ8" s="191">
        <f t="shared" ref="AJ8" si="27">AI7-AJ7</f>
        <v>3154.6179670547008</v>
      </c>
      <c r="AK8" s="191">
        <f t="shared" ref="AK8" si="28">AJ7-AK7</f>
        <v>0</v>
      </c>
      <c r="AL8" s="191">
        <f t="shared" ref="AL8" si="29">AK7-AL7</f>
        <v>0</v>
      </c>
      <c r="AM8" s="191">
        <f t="shared" ref="AM8" si="30">AL7-AM7</f>
        <v>0</v>
      </c>
      <c r="AN8" s="191">
        <f t="shared" ref="AN8" si="31">AM7-AN7</f>
        <v>0</v>
      </c>
      <c r="AO8" s="191">
        <f t="shared" ref="AO8" si="32">AN7-AO7</f>
        <v>575.33553715036317</v>
      </c>
      <c r="AP8" s="191">
        <f t="shared" ref="AP8" si="33">AO7-AP7</f>
        <v>0</v>
      </c>
      <c r="AQ8" s="191">
        <f t="shared" ref="AQ8" si="34">AP7-AQ7</f>
        <v>0</v>
      </c>
      <c r="AR8" s="191">
        <f t="shared" ref="AR8" si="35">AQ7-AR7</f>
        <v>0</v>
      </c>
      <c r="AS8" s="191">
        <f t="shared" ref="AS8" si="36">AR7-AS7</f>
        <v>0</v>
      </c>
      <c r="AT8" s="191">
        <f t="shared" ref="AT8" si="37">AS7-AT7</f>
        <v>0</v>
      </c>
      <c r="AU8" s="191">
        <f t="shared" ref="AU8" si="38">AT7-AU7</f>
        <v>0</v>
      </c>
      <c r="AV8" s="191">
        <f t="shared" ref="AV8" si="39">AU7-AV7</f>
        <v>0</v>
      </c>
      <c r="AW8" s="191">
        <f t="shared" ref="AW8" si="40">AV7-AW7</f>
        <v>0</v>
      </c>
      <c r="AX8" s="191">
        <f t="shared" ref="AX8" si="41">AW7-AX7</f>
        <v>0</v>
      </c>
      <c r="AY8" s="191">
        <f t="shared" ref="AY8" si="42">AX7-AY7</f>
        <v>0</v>
      </c>
      <c r="AZ8" s="191">
        <f t="shared" ref="AZ8" si="43">AY7-AZ7</f>
        <v>0</v>
      </c>
      <c r="BA8" s="191">
        <f t="shared" ref="BA8" si="44">AZ7-BA7</f>
        <v>0</v>
      </c>
      <c r="BB8" s="191">
        <f t="shared" ref="BB8" si="45">BA7-BB7</f>
        <v>0</v>
      </c>
      <c r="BC8" s="191">
        <f t="shared" ref="BC8" si="46">BB7-BC7</f>
        <v>0</v>
      </c>
      <c r="BD8" s="191">
        <f t="shared" ref="BD8" si="47">BC7-BD7</f>
        <v>0</v>
      </c>
      <c r="BE8" s="191">
        <f t="shared" ref="BE8" si="48">BD7-BE7</f>
        <v>0</v>
      </c>
      <c r="BF8" s="191">
        <f t="shared" ref="BF8" si="49">BE7-BF7</f>
        <v>0</v>
      </c>
      <c r="BG8" s="191">
        <f t="shared" ref="BG8" si="50">BF7-BG7</f>
        <v>0</v>
      </c>
      <c r="BH8" s="191">
        <f t="shared" ref="BH8" si="51">BG7-BH7</f>
        <v>0</v>
      </c>
      <c r="BI8" s="191">
        <f t="shared" ref="BI8" si="52">BH7-BI7</f>
        <v>25.792387524251925</v>
      </c>
      <c r="BJ8" s="191">
        <f t="shared" ref="BJ8" si="53">BI7-BJ7</f>
        <v>0</v>
      </c>
      <c r="BK8" s="85"/>
    </row>
    <row r="9" spans="1:63" ht="15.75" customHeight="1" x14ac:dyDescent="0.3">
      <c r="A9" s="183" t="s">
        <v>482</v>
      </c>
      <c r="B9" s="188"/>
      <c r="C9" s="189"/>
      <c r="D9" s="189"/>
      <c r="E9" s="75"/>
      <c r="F9" s="75"/>
      <c r="G9" s="75"/>
      <c r="H9" s="75"/>
      <c r="I9" s="75"/>
      <c r="J9" s="80"/>
      <c r="K9" s="177">
        <f>$K7-K7</f>
        <v>0</v>
      </c>
      <c r="L9" s="193">
        <f t="shared" ref="L9" si="54">$K7-L7</f>
        <v>0</v>
      </c>
      <c r="M9" s="193">
        <f t="shared" ref="M9:BJ9" si="55">$K7-M7</f>
        <v>0</v>
      </c>
      <c r="N9" s="193">
        <f t="shared" si="55"/>
        <v>0</v>
      </c>
      <c r="O9" s="193">
        <f t="shared" si="55"/>
        <v>0</v>
      </c>
      <c r="P9" s="193">
        <f t="shared" si="55"/>
        <v>560.25790578189844</v>
      </c>
      <c r="Q9" s="193">
        <f t="shared" si="55"/>
        <v>560.25790578189844</v>
      </c>
      <c r="R9" s="193">
        <f t="shared" si="55"/>
        <v>560.25790578189844</v>
      </c>
      <c r="S9" s="193">
        <f t="shared" si="55"/>
        <v>996.97566668234504</v>
      </c>
      <c r="T9" s="193">
        <f t="shared" si="55"/>
        <v>1103.7176486301069</v>
      </c>
      <c r="U9" s="193">
        <f t="shared" si="55"/>
        <v>1118.2813166555425</v>
      </c>
      <c r="V9" s="193">
        <f t="shared" si="55"/>
        <v>2010.968115940057</v>
      </c>
      <c r="W9" s="193">
        <f t="shared" si="55"/>
        <v>2322.1069129839052</v>
      </c>
      <c r="X9" s="193">
        <f t="shared" si="55"/>
        <v>7306.9693496537366</v>
      </c>
      <c r="Y9" s="193">
        <f t="shared" si="55"/>
        <v>7358.4641290399559</v>
      </c>
      <c r="Z9" s="193">
        <f t="shared" si="55"/>
        <v>13548.407698184772</v>
      </c>
      <c r="AA9" s="193">
        <f t="shared" si="55"/>
        <v>14601.815762644885</v>
      </c>
      <c r="AB9" s="193">
        <f t="shared" si="55"/>
        <v>15606.945134907839</v>
      </c>
      <c r="AC9" s="193">
        <f t="shared" si="55"/>
        <v>16273.015700444594</v>
      </c>
      <c r="AD9" s="193">
        <f t="shared" si="55"/>
        <v>16273.015700444594</v>
      </c>
      <c r="AE9" s="193">
        <f t="shared" si="55"/>
        <v>17270.759465568561</v>
      </c>
      <c r="AF9" s="193">
        <f t="shared" si="55"/>
        <v>17388.88990805448</v>
      </c>
      <c r="AG9" s="193">
        <f t="shared" si="55"/>
        <v>17562.188014685402</v>
      </c>
      <c r="AH9" s="193">
        <f t="shared" si="55"/>
        <v>26211.212564488891</v>
      </c>
      <c r="AI9" s="193">
        <f t="shared" si="55"/>
        <v>26362.513384916583</v>
      </c>
      <c r="AJ9" s="193">
        <f t="shared" si="55"/>
        <v>29517.131351971282</v>
      </c>
      <c r="AK9" s="193">
        <f t="shared" si="55"/>
        <v>29517.131351971282</v>
      </c>
      <c r="AL9" s="193">
        <f t="shared" si="55"/>
        <v>29517.131351971282</v>
      </c>
      <c r="AM9" s="193">
        <f t="shared" si="55"/>
        <v>29517.131351971282</v>
      </c>
      <c r="AN9" s="193">
        <f t="shared" si="55"/>
        <v>29517.131351971282</v>
      </c>
      <c r="AO9" s="193">
        <f t="shared" si="55"/>
        <v>30092.466889121646</v>
      </c>
      <c r="AP9" s="193">
        <f t="shared" si="55"/>
        <v>30092.466889121646</v>
      </c>
      <c r="AQ9" s="193">
        <f t="shared" si="55"/>
        <v>30092.466889121646</v>
      </c>
      <c r="AR9" s="193">
        <f t="shared" si="55"/>
        <v>30092.466889121646</v>
      </c>
      <c r="AS9" s="193">
        <f t="shared" si="55"/>
        <v>30092.466889121646</v>
      </c>
      <c r="AT9" s="193">
        <f t="shared" si="55"/>
        <v>30092.466889121646</v>
      </c>
      <c r="AU9" s="193">
        <f t="shared" si="55"/>
        <v>30092.466889121646</v>
      </c>
      <c r="AV9" s="193">
        <f t="shared" si="55"/>
        <v>30092.466889121646</v>
      </c>
      <c r="AW9" s="193">
        <f t="shared" si="55"/>
        <v>30092.466889121646</v>
      </c>
      <c r="AX9" s="193">
        <f t="shared" si="55"/>
        <v>30092.466889121646</v>
      </c>
      <c r="AY9" s="193">
        <f t="shared" si="55"/>
        <v>30092.466889121646</v>
      </c>
      <c r="AZ9" s="193">
        <f t="shared" si="55"/>
        <v>30092.466889121646</v>
      </c>
      <c r="BA9" s="193">
        <f t="shared" si="55"/>
        <v>30092.466889121646</v>
      </c>
      <c r="BB9" s="193">
        <f t="shared" si="55"/>
        <v>30092.466889121646</v>
      </c>
      <c r="BC9" s="193">
        <f t="shared" si="55"/>
        <v>30092.466889121646</v>
      </c>
      <c r="BD9" s="193">
        <f t="shared" si="55"/>
        <v>30092.466889121646</v>
      </c>
      <c r="BE9" s="193">
        <f t="shared" si="55"/>
        <v>30092.466889121646</v>
      </c>
      <c r="BF9" s="193">
        <f t="shared" si="55"/>
        <v>30092.466889121646</v>
      </c>
      <c r="BG9" s="193">
        <f t="shared" si="55"/>
        <v>30092.466889121646</v>
      </c>
      <c r="BH9" s="193">
        <f t="shared" si="55"/>
        <v>30092.466889121646</v>
      </c>
      <c r="BI9" s="193">
        <f t="shared" si="55"/>
        <v>30118.259276645898</v>
      </c>
      <c r="BJ9" s="193">
        <f t="shared" si="55"/>
        <v>30118.259276645898</v>
      </c>
      <c r="BK9" s="81"/>
    </row>
    <row r="10" spans="1:63" ht="15.75" customHeight="1" x14ac:dyDescent="0.3">
      <c r="A10" s="196" t="s">
        <v>66</v>
      </c>
      <c r="B10" s="209">
        <f>SUMPRODUCT(B5:B6,C5:C6)/C7</f>
        <v>18.346805289324891</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row>
    <row r="11" spans="1:63" hidden="1" x14ac:dyDescent="0.3">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row>
    <row r="12" spans="1:63" ht="15.75" hidden="1" customHeight="1" x14ac:dyDescent="0.3">
      <c r="A12" s="508" t="str">
        <f>A3</f>
        <v>Channel</v>
      </c>
      <c r="B12" s="510" t="str">
        <f>B3</f>
        <v>WAML</v>
      </c>
      <c r="C12" s="510" t="str">
        <f>C3</f>
        <v>Annual Verified Gross Savings (MWh)</v>
      </c>
      <c r="D12" s="510" t="str">
        <f>D3</f>
        <v>NTGR</v>
      </c>
      <c r="E12" s="62"/>
      <c r="F12" s="105"/>
      <c r="G12" s="105"/>
      <c r="H12" s="105"/>
      <c r="I12" s="89"/>
      <c r="J12" s="89"/>
      <c r="K12" s="89" t="s">
        <v>283</v>
      </c>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564"/>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row>
    <row r="13" spans="1:63" hidden="1" x14ac:dyDescent="0.3">
      <c r="A13" s="509"/>
      <c r="B13" s="511"/>
      <c r="C13" s="512"/>
      <c r="D13" s="511"/>
      <c r="E13" s="1"/>
      <c r="F13" s="1"/>
      <c r="G13" s="1"/>
      <c r="H13" s="1"/>
      <c r="I13" s="1"/>
      <c r="J13" s="1"/>
      <c r="K13" s="99">
        <f>AK4</f>
        <v>2050</v>
      </c>
      <c r="L13" s="99">
        <f t="shared" ref="L13:AJ18" si="56">AL4</f>
        <v>2051</v>
      </c>
      <c r="M13" s="99">
        <f t="shared" si="56"/>
        <v>2052</v>
      </c>
      <c r="N13" s="99">
        <f t="shared" si="56"/>
        <v>2053</v>
      </c>
      <c r="O13" s="99">
        <f t="shared" si="56"/>
        <v>2054</v>
      </c>
      <c r="P13" s="99">
        <f t="shared" si="56"/>
        <v>2055</v>
      </c>
      <c r="Q13" s="99">
        <f t="shared" si="56"/>
        <v>2056</v>
      </c>
      <c r="R13" s="99">
        <f t="shared" si="56"/>
        <v>2057</v>
      </c>
      <c r="S13" s="99">
        <f t="shared" si="56"/>
        <v>2058</v>
      </c>
      <c r="T13" s="99">
        <f t="shared" si="56"/>
        <v>2059</v>
      </c>
      <c r="U13" s="99">
        <f t="shared" si="56"/>
        <v>2060</v>
      </c>
      <c r="V13" s="99">
        <f t="shared" si="56"/>
        <v>2061</v>
      </c>
      <c r="W13" s="99">
        <f t="shared" si="56"/>
        <v>2062</v>
      </c>
      <c r="X13" s="99">
        <f t="shared" si="56"/>
        <v>2063</v>
      </c>
      <c r="Y13" s="99">
        <f t="shared" si="56"/>
        <v>2064</v>
      </c>
      <c r="Z13" s="99">
        <f t="shared" si="56"/>
        <v>2065</v>
      </c>
      <c r="AA13" s="99">
        <f t="shared" si="56"/>
        <v>2066</v>
      </c>
      <c r="AB13" s="99">
        <f t="shared" si="56"/>
        <v>2067</v>
      </c>
      <c r="AC13" s="99">
        <f t="shared" si="56"/>
        <v>2068</v>
      </c>
      <c r="AD13" s="99">
        <f t="shared" si="56"/>
        <v>2069</v>
      </c>
      <c r="AE13" s="99">
        <f t="shared" si="56"/>
        <v>2070</v>
      </c>
      <c r="AF13" s="99">
        <f t="shared" si="56"/>
        <v>2071</v>
      </c>
      <c r="AG13" s="99">
        <f t="shared" si="56"/>
        <v>2072</v>
      </c>
      <c r="AH13" s="99">
        <f t="shared" si="56"/>
        <v>2073</v>
      </c>
      <c r="AI13" s="99">
        <f t="shared" si="56"/>
        <v>2074</v>
      </c>
      <c r="AJ13" s="99">
        <f t="shared" si="56"/>
        <v>2075</v>
      </c>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row>
    <row r="14" spans="1:63" ht="15.75" hidden="1" customHeight="1" x14ac:dyDescent="0.3">
      <c r="A14" s="202" t="str">
        <f>A5</f>
        <v>Custom Incentives</v>
      </c>
      <c r="B14" s="203">
        <f>B5</f>
        <v>18.564619601691714</v>
      </c>
      <c r="C14" s="204">
        <f>C5</f>
        <v>35646.406433026496</v>
      </c>
      <c r="D14" s="205">
        <f>D5</f>
        <v>0.8141234688557456</v>
      </c>
      <c r="E14" s="206"/>
      <c r="F14" s="206"/>
      <c r="G14" s="206"/>
      <c r="H14" s="206"/>
      <c r="I14" s="206"/>
      <c r="J14" s="206"/>
      <c r="K14" s="180">
        <f t="shared" ref="K14:K18" si="57">AK5</f>
        <v>601.12792467461509</v>
      </c>
      <c r="L14" s="180">
        <f t="shared" si="56"/>
        <v>601.12792467461509</v>
      </c>
      <c r="M14" s="180">
        <f t="shared" si="56"/>
        <v>601.12792467461509</v>
      </c>
      <c r="N14" s="180">
        <f t="shared" si="56"/>
        <v>601.12792467461509</v>
      </c>
      <c r="O14" s="180">
        <f t="shared" si="56"/>
        <v>25.792387524251925</v>
      </c>
      <c r="P14" s="180">
        <f t="shared" si="56"/>
        <v>25.792387524251925</v>
      </c>
      <c r="Q14" s="180">
        <f t="shared" si="56"/>
        <v>25.792387524251925</v>
      </c>
      <c r="R14" s="180">
        <f t="shared" si="56"/>
        <v>25.792387524251925</v>
      </c>
      <c r="S14" s="180">
        <f t="shared" si="56"/>
        <v>25.792387524251925</v>
      </c>
      <c r="T14" s="180">
        <f t="shared" si="56"/>
        <v>25.792387524251925</v>
      </c>
      <c r="U14" s="180">
        <f t="shared" si="56"/>
        <v>25.792387524251925</v>
      </c>
      <c r="V14" s="180">
        <f t="shared" si="56"/>
        <v>25.792387524251925</v>
      </c>
      <c r="W14" s="180">
        <f t="shared" si="56"/>
        <v>25.792387524251925</v>
      </c>
      <c r="X14" s="180">
        <f t="shared" si="56"/>
        <v>25.792387524251925</v>
      </c>
      <c r="Y14" s="180">
        <f t="shared" si="56"/>
        <v>25.792387524251925</v>
      </c>
      <c r="Z14" s="180">
        <f t="shared" si="56"/>
        <v>25.792387524251925</v>
      </c>
      <c r="AA14" s="180">
        <f t="shared" si="56"/>
        <v>25.792387524251925</v>
      </c>
      <c r="AB14" s="180">
        <f t="shared" si="56"/>
        <v>25.792387524251925</v>
      </c>
      <c r="AC14" s="180">
        <f t="shared" si="56"/>
        <v>25.792387524251925</v>
      </c>
      <c r="AD14" s="180">
        <f t="shared" si="56"/>
        <v>25.792387524251925</v>
      </c>
      <c r="AE14" s="180">
        <f t="shared" si="56"/>
        <v>25.792387524251925</v>
      </c>
      <c r="AF14" s="180">
        <f t="shared" si="56"/>
        <v>25.792387524251925</v>
      </c>
      <c r="AG14" s="180">
        <f t="shared" si="56"/>
        <v>25.792387524251925</v>
      </c>
      <c r="AH14" s="180">
        <f t="shared" si="56"/>
        <v>25.792387524251925</v>
      </c>
      <c r="AI14" s="180">
        <f t="shared" si="56"/>
        <v>0</v>
      </c>
      <c r="AJ14" s="180">
        <f t="shared" si="56"/>
        <v>0</v>
      </c>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row>
    <row r="15" spans="1:63" ht="15.75" hidden="1" customHeight="1" x14ac:dyDescent="0.3">
      <c r="A15" s="202" t="str">
        <f t="shared" ref="A15:D16" si="58">A6</f>
        <v>New Construction Lighting</v>
      </c>
      <c r="B15" s="203">
        <f t="shared" si="58"/>
        <v>12.752165032575055</v>
      </c>
      <c r="C15" s="204">
        <f t="shared" si="58"/>
        <v>1387.8099661886929</v>
      </c>
      <c r="D15" s="205">
        <f t="shared" si="58"/>
        <v>0.79094634416204945</v>
      </c>
      <c r="E15" s="206"/>
      <c r="F15" s="206"/>
      <c r="G15" s="206"/>
      <c r="H15" s="206"/>
      <c r="I15" s="206"/>
      <c r="J15" s="206"/>
      <c r="K15" s="180">
        <f t="shared" si="57"/>
        <v>0</v>
      </c>
      <c r="L15" s="180">
        <f t="shared" si="56"/>
        <v>0</v>
      </c>
      <c r="M15" s="180">
        <f t="shared" si="56"/>
        <v>0</v>
      </c>
      <c r="N15" s="180">
        <f t="shared" si="56"/>
        <v>0</v>
      </c>
      <c r="O15" s="180">
        <f t="shared" si="56"/>
        <v>0</v>
      </c>
      <c r="P15" s="180">
        <f t="shared" si="56"/>
        <v>0</v>
      </c>
      <c r="Q15" s="180">
        <f t="shared" si="56"/>
        <v>0</v>
      </c>
      <c r="R15" s="180">
        <f t="shared" si="56"/>
        <v>0</v>
      </c>
      <c r="S15" s="180">
        <f t="shared" si="56"/>
        <v>0</v>
      </c>
      <c r="T15" s="180">
        <f t="shared" si="56"/>
        <v>0</v>
      </c>
      <c r="U15" s="180">
        <f t="shared" si="56"/>
        <v>0</v>
      </c>
      <c r="V15" s="180">
        <f t="shared" si="56"/>
        <v>0</v>
      </c>
      <c r="W15" s="180">
        <f t="shared" si="56"/>
        <v>0</v>
      </c>
      <c r="X15" s="180">
        <f t="shared" si="56"/>
        <v>0</v>
      </c>
      <c r="Y15" s="180">
        <f t="shared" si="56"/>
        <v>0</v>
      </c>
      <c r="Z15" s="180">
        <f t="shared" si="56"/>
        <v>0</v>
      </c>
      <c r="AA15" s="180">
        <f t="shared" si="56"/>
        <v>0</v>
      </c>
      <c r="AB15" s="180">
        <f t="shared" si="56"/>
        <v>0</v>
      </c>
      <c r="AC15" s="180">
        <f t="shared" si="56"/>
        <v>0</v>
      </c>
      <c r="AD15" s="180">
        <f t="shared" si="56"/>
        <v>0</v>
      </c>
      <c r="AE15" s="180">
        <f t="shared" si="56"/>
        <v>0</v>
      </c>
      <c r="AF15" s="180">
        <f t="shared" si="56"/>
        <v>0</v>
      </c>
      <c r="AG15" s="180">
        <f t="shared" si="56"/>
        <v>0</v>
      </c>
      <c r="AH15" s="180">
        <f t="shared" si="56"/>
        <v>0</v>
      </c>
      <c r="AI15" s="180">
        <f t="shared" si="56"/>
        <v>0</v>
      </c>
      <c r="AJ15" s="180">
        <f t="shared" si="56"/>
        <v>0</v>
      </c>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row>
    <row r="16" spans="1:63" ht="15.75" hidden="1" customHeight="1" x14ac:dyDescent="0.3">
      <c r="A16" s="183" t="str">
        <f>A7</f>
        <v>2024 CPAS</v>
      </c>
      <c r="B16" s="199"/>
      <c r="C16" s="185">
        <f t="shared" si="58"/>
        <v>37034.216399215191</v>
      </c>
      <c r="D16" s="208">
        <f t="shared" si="58"/>
        <v>0.81325493570546148</v>
      </c>
      <c r="E16" s="86"/>
      <c r="F16" s="75"/>
      <c r="G16" s="75"/>
      <c r="H16" s="75"/>
      <c r="I16" s="75"/>
      <c r="J16" s="75"/>
      <c r="K16" s="185">
        <f t="shared" si="57"/>
        <v>601.12792467461509</v>
      </c>
      <c r="L16" s="185">
        <f t="shared" si="56"/>
        <v>601.12792467461509</v>
      </c>
      <c r="M16" s="185">
        <f t="shared" si="56"/>
        <v>601.12792467461509</v>
      </c>
      <c r="N16" s="185">
        <f t="shared" si="56"/>
        <v>601.12792467461509</v>
      </c>
      <c r="O16" s="185">
        <f t="shared" si="56"/>
        <v>25.792387524251925</v>
      </c>
      <c r="P16" s="185">
        <f t="shared" si="56"/>
        <v>25.792387524251925</v>
      </c>
      <c r="Q16" s="185">
        <f t="shared" si="56"/>
        <v>25.792387524251925</v>
      </c>
      <c r="R16" s="185">
        <f t="shared" si="56"/>
        <v>25.792387524251925</v>
      </c>
      <c r="S16" s="185">
        <f t="shared" si="56"/>
        <v>25.792387524251925</v>
      </c>
      <c r="T16" s="185">
        <f t="shared" si="56"/>
        <v>25.792387524251925</v>
      </c>
      <c r="U16" s="185">
        <f t="shared" si="56"/>
        <v>25.792387524251925</v>
      </c>
      <c r="V16" s="185">
        <f t="shared" si="56"/>
        <v>25.792387524251925</v>
      </c>
      <c r="W16" s="185">
        <f t="shared" si="56"/>
        <v>25.792387524251925</v>
      </c>
      <c r="X16" s="185">
        <f t="shared" si="56"/>
        <v>25.792387524251925</v>
      </c>
      <c r="Y16" s="185">
        <f t="shared" si="56"/>
        <v>25.792387524251925</v>
      </c>
      <c r="Z16" s="185">
        <f t="shared" si="56"/>
        <v>25.792387524251925</v>
      </c>
      <c r="AA16" s="185">
        <f t="shared" si="56"/>
        <v>25.792387524251925</v>
      </c>
      <c r="AB16" s="185">
        <f t="shared" si="56"/>
        <v>25.792387524251925</v>
      </c>
      <c r="AC16" s="185">
        <f t="shared" si="56"/>
        <v>25.792387524251925</v>
      </c>
      <c r="AD16" s="185">
        <f t="shared" si="56"/>
        <v>25.792387524251925</v>
      </c>
      <c r="AE16" s="185">
        <f t="shared" si="56"/>
        <v>25.792387524251925</v>
      </c>
      <c r="AF16" s="185">
        <f t="shared" si="56"/>
        <v>25.792387524251925</v>
      </c>
      <c r="AG16" s="185">
        <f t="shared" si="56"/>
        <v>25.792387524251925</v>
      </c>
      <c r="AH16" s="185">
        <f t="shared" si="56"/>
        <v>25.792387524251925</v>
      </c>
      <c r="AI16" s="185">
        <f t="shared" si="56"/>
        <v>0</v>
      </c>
      <c r="AJ16" s="185">
        <f t="shared" si="56"/>
        <v>0</v>
      </c>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row>
    <row r="17" spans="1:63" ht="15.75" hidden="1" customHeight="1" x14ac:dyDescent="0.3">
      <c r="A17" s="183" t="str">
        <f t="shared" ref="A17:A19" si="59">A8</f>
        <v>Expiring 2024 CPAS</v>
      </c>
      <c r="B17" s="188"/>
      <c r="C17" s="189"/>
      <c r="D17" s="200"/>
      <c r="E17" s="78"/>
      <c r="F17" s="78"/>
      <c r="G17" s="78"/>
      <c r="H17" s="78"/>
      <c r="I17" s="78"/>
      <c r="J17" s="79"/>
      <c r="K17" s="177">
        <f t="shared" si="57"/>
        <v>0</v>
      </c>
      <c r="L17" s="177">
        <f t="shared" si="56"/>
        <v>0</v>
      </c>
      <c r="M17" s="177">
        <f t="shared" si="56"/>
        <v>0</v>
      </c>
      <c r="N17" s="177">
        <f t="shared" si="56"/>
        <v>0</v>
      </c>
      <c r="O17" s="177">
        <f t="shared" si="56"/>
        <v>575.33553715036317</v>
      </c>
      <c r="P17" s="177">
        <f t="shared" si="56"/>
        <v>0</v>
      </c>
      <c r="Q17" s="177">
        <f t="shared" si="56"/>
        <v>0</v>
      </c>
      <c r="R17" s="177">
        <f t="shared" si="56"/>
        <v>0</v>
      </c>
      <c r="S17" s="177">
        <f t="shared" si="56"/>
        <v>0</v>
      </c>
      <c r="T17" s="177">
        <f t="shared" si="56"/>
        <v>0</v>
      </c>
      <c r="U17" s="177">
        <f t="shared" si="56"/>
        <v>0</v>
      </c>
      <c r="V17" s="177">
        <f t="shared" si="56"/>
        <v>0</v>
      </c>
      <c r="W17" s="177">
        <f t="shared" si="56"/>
        <v>0</v>
      </c>
      <c r="X17" s="177">
        <f t="shared" si="56"/>
        <v>0</v>
      </c>
      <c r="Y17" s="177">
        <f t="shared" si="56"/>
        <v>0</v>
      </c>
      <c r="Z17" s="177">
        <f t="shared" si="56"/>
        <v>0</v>
      </c>
      <c r="AA17" s="177">
        <f t="shared" si="56"/>
        <v>0</v>
      </c>
      <c r="AB17" s="177">
        <f t="shared" si="56"/>
        <v>0</v>
      </c>
      <c r="AC17" s="177">
        <f t="shared" si="56"/>
        <v>0</v>
      </c>
      <c r="AD17" s="177">
        <f t="shared" si="56"/>
        <v>0</v>
      </c>
      <c r="AE17" s="177">
        <f t="shared" si="56"/>
        <v>0</v>
      </c>
      <c r="AF17" s="177">
        <f t="shared" si="56"/>
        <v>0</v>
      </c>
      <c r="AG17" s="177">
        <f t="shared" si="56"/>
        <v>0</v>
      </c>
      <c r="AH17" s="177">
        <f t="shared" si="56"/>
        <v>0</v>
      </c>
      <c r="AI17" s="177">
        <f t="shared" si="56"/>
        <v>25.792387524251925</v>
      </c>
      <c r="AJ17" s="177">
        <f t="shared" si="56"/>
        <v>0</v>
      </c>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row>
    <row r="18" spans="1:63" ht="15.75" hidden="1" customHeight="1" x14ac:dyDescent="0.3">
      <c r="A18" s="183" t="str">
        <f t="shared" si="59"/>
        <v>Expired 2024 CPAS</v>
      </c>
      <c r="B18" s="188"/>
      <c r="C18" s="189"/>
      <c r="D18" s="189"/>
      <c r="E18" s="75"/>
      <c r="F18" s="75"/>
      <c r="G18" s="75"/>
      <c r="H18" s="75"/>
      <c r="I18" s="75"/>
      <c r="J18" s="80"/>
      <c r="K18" s="177">
        <f t="shared" si="57"/>
        <v>29517.131351971282</v>
      </c>
      <c r="L18" s="177">
        <f t="shared" si="56"/>
        <v>29517.131351971282</v>
      </c>
      <c r="M18" s="177">
        <f t="shared" si="56"/>
        <v>29517.131351971282</v>
      </c>
      <c r="N18" s="177">
        <f t="shared" si="56"/>
        <v>29517.131351971282</v>
      </c>
      <c r="O18" s="177">
        <f t="shared" si="56"/>
        <v>30092.466889121646</v>
      </c>
      <c r="P18" s="177">
        <f t="shared" si="56"/>
        <v>30092.466889121646</v>
      </c>
      <c r="Q18" s="177">
        <f t="shared" si="56"/>
        <v>30092.466889121646</v>
      </c>
      <c r="R18" s="177">
        <f t="shared" si="56"/>
        <v>30092.466889121646</v>
      </c>
      <c r="S18" s="177">
        <f t="shared" si="56"/>
        <v>30092.466889121646</v>
      </c>
      <c r="T18" s="177">
        <f t="shared" si="56"/>
        <v>30092.466889121646</v>
      </c>
      <c r="U18" s="177">
        <f t="shared" si="56"/>
        <v>30092.466889121646</v>
      </c>
      <c r="V18" s="177">
        <f t="shared" si="56"/>
        <v>30092.466889121646</v>
      </c>
      <c r="W18" s="177">
        <f t="shared" si="56"/>
        <v>30092.466889121646</v>
      </c>
      <c r="X18" s="177">
        <f t="shared" si="56"/>
        <v>30092.466889121646</v>
      </c>
      <c r="Y18" s="177">
        <f t="shared" si="56"/>
        <v>30092.466889121646</v>
      </c>
      <c r="Z18" s="177">
        <f t="shared" si="56"/>
        <v>30092.466889121646</v>
      </c>
      <c r="AA18" s="177">
        <f t="shared" si="56"/>
        <v>30092.466889121646</v>
      </c>
      <c r="AB18" s="177">
        <f t="shared" si="56"/>
        <v>30092.466889121646</v>
      </c>
      <c r="AC18" s="177">
        <f t="shared" si="56"/>
        <v>30092.466889121646</v>
      </c>
      <c r="AD18" s="177">
        <f t="shared" si="56"/>
        <v>30092.466889121646</v>
      </c>
      <c r="AE18" s="177">
        <f t="shared" si="56"/>
        <v>30092.466889121646</v>
      </c>
      <c r="AF18" s="177">
        <f t="shared" si="56"/>
        <v>30092.466889121646</v>
      </c>
      <c r="AG18" s="177">
        <f t="shared" si="56"/>
        <v>30092.466889121646</v>
      </c>
      <c r="AH18" s="177">
        <f t="shared" si="56"/>
        <v>30092.466889121646</v>
      </c>
      <c r="AI18" s="177">
        <f t="shared" si="56"/>
        <v>30118.259276645898</v>
      </c>
      <c r="AJ18" s="177">
        <f t="shared" si="56"/>
        <v>30118.259276645898</v>
      </c>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row>
    <row r="19" spans="1:63" ht="15.75" hidden="1" customHeight="1" x14ac:dyDescent="0.3">
      <c r="A19" s="196" t="str">
        <f t="shared" si="59"/>
        <v>WAML</v>
      </c>
      <c r="B19" s="209">
        <f>B10</f>
        <v>18.346805289324891</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row>
    <row r="20" spans="1:63" x14ac:dyDescent="0.3">
      <c r="A20" s="30"/>
      <c r="B20" s="30"/>
      <c r="C20" s="30"/>
      <c r="D20" s="30"/>
      <c r="E20" s="30"/>
      <c r="F20" s="30"/>
      <c r="G20" s="30"/>
      <c r="H20" s="30"/>
      <c r="I20" s="30"/>
      <c r="J20" s="30"/>
      <c r="K20" s="30"/>
      <c r="L20" s="30"/>
      <c r="M20" s="30"/>
      <c r="N20" s="30"/>
      <c r="O20" s="30"/>
      <c r="P20" s="30"/>
      <c r="Q20" s="30"/>
      <c r="R20" s="30"/>
      <c r="S20" s="30"/>
      <c r="T20" s="30"/>
      <c r="U20" s="30"/>
      <c r="V20" s="30"/>
      <c r="W20" s="30"/>
      <c r="X20" s="30"/>
      <c r="Y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row>
  </sheetData>
  <mergeCells count="9">
    <mergeCell ref="BK3:BK4"/>
    <mergeCell ref="A12:A13"/>
    <mergeCell ref="B12:B13"/>
    <mergeCell ref="C12:C13"/>
    <mergeCell ref="D12:D13"/>
    <mergeCell ref="A3:A4"/>
    <mergeCell ref="B3:B4"/>
    <mergeCell ref="C3:C4"/>
    <mergeCell ref="D3:D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15120-79E3-445D-B961-7B968C33D23D}">
  <dimension ref="A1:AV19"/>
  <sheetViews>
    <sheetView workbookViewId="0">
      <selection activeCell="D20" sqref="D20"/>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641</v>
      </c>
    </row>
    <row r="2" spans="1:48" x14ac:dyDescent="0.3">
      <c r="A2" s="37"/>
    </row>
    <row r="3" spans="1:48" ht="15.75" customHeight="1" x14ac:dyDescent="0.3">
      <c r="A3" s="508" t="s">
        <v>77</v>
      </c>
      <c r="B3" s="510" t="s">
        <v>66</v>
      </c>
      <c r="C3" s="510" t="s">
        <v>282</v>
      </c>
      <c r="D3" s="510" t="s">
        <v>57</v>
      </c>
      <c r="E3" s="122"/>
      <c r="F3" s="110"/>
      <c r="G3" s="110"/>
      <c r="H3" s="110"/>
      <c r="I3" s="110"/>
      <c r="J3" s="328"/>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1"/>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164</v>
      </c>
      <c r="B5" s="203">
        <f>'RCx - Core'!B9</f>
        <v>8.6</v>
      </c>
      <c r="C5" s="204">
        <f>'RCx - Core'!C6</f>
        <v>1831.9295233285757</v>
      </c>
      <c r="D5" s="205">
        <f>'RCx - Core'!D6</f>
        <v>0.9444999999999999</v>
      </c>
      <c r="E5" s="206"/>
      <c r="F5" s="206"/>
      <c r="G5" s="206"/>
      <c r="H5" s="206"/>
      <c r="I5" s="206"/>
      <c r="J5" s="206"/>
      <c r="K5" s="180">
        <f>'RCx - Core'!K6</f>
        <v>1730.2574347838395</v>
      </c>
      <c r="L5" s="180">
        <f>'RCx - Core'!L6</f>
        <v>1730.2574347838395</v>
      </c>
      <c r="M5" s="180">
        <f>'RCx - Core'!M6</f>
        <v>1730.2574347838395</v>
      </c>
      <c r="N5" s="180">
        <f>'RCx - Core'!N6</f>
        <v>1730.2574347838395</v>
      </c>
      <c r="O5" s="180">
        <f>'RCx - Core'!O6</f>
        <v>1730.2574347838395</v>
      </c>
      <c r="P5" s="180">
        <f>'RCx - Core'!P6</f>
        <v>1730.2574347838395</v>
      </c>
      <c r="Q5" s="180">
        <f>'RCx - Core'!Q6</f>
        <v>1730.2574347838395</v>
      </c>
      <c r="R5" s="180">
        <f>'RCx - Core'!R6</f>
        <v>1730.2574347838395</v>
      </c>
      <c r="S5" s="180">
        <f>'RCx - Core'!S6</f>
        <v>1038.1544608703036</v>
      </c>
      <c r="T5" s="180">
        <f>'RCx - Core'!T6</f>
        <v>0</v>
      </c>
      <c r="U5" s="180">
        <f>'RCx - Core'!U6</f>
        <v>0</v>
      </c>
      <c r="V5" s="180">
        <f>'RCx - Core'!V6</f>
        <v>0</v>
      </c>
      <c r="W5" s="180">
        <f>'RCx - Core'!W6</f>
        <v>0</v>
      </c>
      <c r="X5" s="180">
        <f>'RCx - Core'!X6</f>
        <v>0</v>
      </c>
      <c r="Y5" s="180">
        <f>'RCx - Core'!Y6</f>
        <v>0</v>
      </c>
      <c r="Z5" s="180">
        <f>'RCx - Core'!Z6</f>
        <v>0</v>
      </c>
      <c r="AA5" s="180">
        <f>'RCx - Core'!AA6</f>
        <v>0</v>
      </c>
      <c r="AB5" s="180">
        <f>'RCx - Core'!AB6</f>
        <v>0</v>
      </c>
      <c r="AC5" s="180">
        <f>'RCx - Core'!AC6</f>
        <v>0</v>
      </c>
      <c r="AD5" s="180">
        <f>'RCx - Core'!AD6</f>
        <v>0</v>
      </c>
      <c r="AE5" s="180">
        <f>'RCx - Core'!AE6</f>
        <v>0</v>
      </c>
      <c r="AF5" s="180">
        <f>'RCx - Core'!AF6</f>
        <v>0</v>
      </c>
      <c r="AG5" s="180">
        <f>'RCx - Core'!AG6</f>
        <v>0</v>
      </c>
      <c r="AH5" s="180">
        <f>'RCx - Core'!AH6</f>
        <v>0</v>
      </c>
      <c r="AI5" s="180">
        <f>'RCx - Core'!AI6</f>
        <v>0</v>
      </c>
      <c r="AJ5" s="180">
        <f>'RCx - Core'!AJ6</f>
        <v>0</v>
      </c>
      <c r="AK5" s="180">
        <f>'RCx - Core'!AK6</f>
        <v>0</v>
      </c>
      <c r="AL5" s="180">
        <f>'RCx - Core'!AL6</f>
        <v>0</v>
      </c>
      <c r="AM5" s="180">
        <f>'RCx - Core'!AM6</f>
        <v>0</v>
      </c>
      <c r="AN5" s="180">
        <f>'RCx - Core'!AN6</f>
        <v>0</v>
      </c>
      <c r="AO5" s="180">
        <f>'RCx - Core'!AO6</f>
        <v>0</v>
      </c>
      <c r="AP5" s="180">
        <f>'RCx - Core'!AP6</f>
        <v>0</v>
      </c>
      <c r="AQ5" s="180">
        <f>'RCx - Core'!AQ6</f>
        <v>0</v>
      </c>
      <c r="AR5" s="180">
        <f>'RCx - Core'!AR6</f>
        <v>0</v>
      </c>
      <c r="AS5" s="180">
        <f>'RCx - Core'!AS6</f>
        <v>0</v>
      </c>
      <c r="AT5" s="180">
        <f>'RCx - Core'!AT6</f>
        <v>0</v>
      </c>
      <c r="AU5" s="180">
        <f>'RCx - Core'!AU6</f>
        <v>0</v>
      </c>
      <c r="AV5" s="211">
        <f>SUM(K5:AU5)</f>
        <v>14880.213939141022</v>
      </c>
    </row>
    <row r="6" spans="1:48" ht="15.75" customHeight="1" x14ac:dyDescent="0.3">
      <c r="A6" s="202" t="s">
        <v>270</v>
      </c>
      <c r="B6" s="203">
        <f>'RCx - VCx'!B5</f>
        <v>7.3</v>
      </c>
      <c r="C6" s="204">
        <f>'RCx - VCx'!C5</f>
        <v>4955.6454387590875</v>
      </c>
      <c r="D6" s="205">
        <f>'RCx - VCx'!D5</f>
        <v>0.93672065120489512</v>
      </c>
      <c r="E6" s="206"/>
      <c r="F6" s="206"/>
      <c r="G6" s="206"/>
      <c r="H6" s="206"/>
      <c r="I6" s="206"/>
      <c r="J6" s="206"/>
      <c r="K6" s="180">
        <f>'RCx - VCx'!K5</f>
        <v>4642.0554225349806</v>
      </c>
      <c r="L6" s="180">
        <f>'RCx - VCx'!L5</f>
        <v>4642.0554225349806</v>
      </c>
      <c r="M6" s="180">
        <f>'RCx - VCx'!M5</f>
        <v>4642.0554225349806</v>
      </c>
      <c r="N6" s="180">
        <f>'RCx - VCx'!N5</f>
        <v>4642.0554225349806</v>
      </c>
      <c r="O6" s="180">
        <f>'RCx - VCx'!O5</f>
        <v>4642.0554225349806</v>
      </c>
      <c r="P6" s="180">
        <f>'RCx - VCx'!P5</f>
        <v>4642.0554225349806</v>
      </c>
      <c r="Q6" s="180">
        <f>'RCx - VCx'!Q5</f>
        <v>4642.0554225349806</v>
      </c>
      <c r="R6" s="180">
        <f>'RCx - VCx'!R5</f>
        <v>1392.6166267604942</v>
      </c>
      <c r="S6" s="180">
        <f>'RCx - VCx'!S5</f>
        <v>0</v>
      </c>
      <c r="T6" s="180">
        <f>'RCx - VCx'!T5</f>
        <v>0</v>
      </c>
      <c r="U6" s="180">
        <f>'RCx - VCx'!U5</f>
        <v>0</v>
      </c>
      <c r="V6" s="180">
        <f>'RCx - VCx'!V5</f>
        <v>0</v>
      </c>
      <c r="W6" s="180">
        <f>'RCx - VCx'!W5</f>
        <v>0</v>
      </c>
      <c r="X6" s="180">
        <f>'RCx - VCx'!X5</f>
        <v>0</v>
      </c>
      <c r="Y6" s="180">
        <f>'RCx - VCx'!Y5</f>
        <v>0</v>
      </c>
      <c r="Z6" s="180">
        <f>'RCx - VCx'!Z5</f>
        <v>0</v>
      </c>
      <c r="AA6" s="180">
        <f>'RCx - VCx'!AA5</f>
        <v>0</v>
      </c>
      <c r="AB6" s="180">
        <f>'RCx - VCx'!AB5</f>
        <v>0</v>
      </c>
      <c r="AC6" s="180">
        <f>'RCx - VCx'!AC5</f>
        <v>0</v>
      </c>
      <c r="AD6" s="180">
        <f>'RCx - VCx'!AD5</f>
        <v>0</v>
      </c>
      <c r="AE6" s="180">
        <f>'RCx - VCx'!AE5</f>
        <v>0</v>
      </c>
      <c r="AF6" s="180">
        <f>'RCx - VCx'!AF5</f>
        <v>0</v>
      </c>
      <c r="AG6" s="180">
        <f>'RCx - VCx'!AG5</f>
        <v>0</v>
      </c>
      <c r="AH6" s="180">
        <f>'RCx - VCx'!AH5</f>
        <v>0</v>
      </c>
      <c r="AI6" s="180">
        <f>'RCx - VCx'!AI5</f>
        <v>0</v>
      </c>
      <c r="AJ6" s="180">
        <f>'RCx - VCx'!AJ5</f>
        <v>0</v>
      </c>
      <c r="AK6" s="180">
        <f>'RCx - VCx'!AK5</f>
        <v>0</v>
      </c>
      <c r="AL6" s="180">
        <f>'RCx - VCx'!AL5</f>
        <v>0</v>
      </c>
      <c r="AM6" s="180">
        <f>'RCx - VCx'!AM5</f>
        <v>0</v>
      </c>
      <c r="AN6" s="180">
        <f>'RCx - VCx'!AN5</f>
        <v>0</v>
      </c>
      <c r="AO6" s="180">
        <f>'RCx - VCx'!AO5</f>
        <v>0</v>
      </c>
      <c r="AP6" s="180">
        <f>'RCx - VCx'!AP5</f>
        <v>0</v>
      </c>
      <c r="AQ6" s="180">
        <f>'RCx - VCx'!AQ5</f>
        <v>0</v>
      </c>
      <c r="AR6" s="180">
        <f>'RCx - VCx'!AR5</f>
        <v>0</v>
      </c>
      <c r="AS6" s="180">
        <f>'RCx - VCx'!AS5</f>
        <v>0</v>
      </c>
      <c r="AT6" s="180">
        <f>'RCx - VCx'!AT5</f>
        <v>0</v>
      </c>
      <c r="AU6" s="180">
        <f>'RCx - VCx'!AU5</f>
        <v>0</v>
      </c>
      <c r="AV6" s="211">
        <f>SUM(K6:AU6)</f>
        <v>33887.004584505361</v>
      </c>
    </row>
    <row r="7" spans="1:48" ht="15.75" customHeight="1" x14ac:dyDescent="0.3">
      <c r="A7" s="202" t="s">
        <v>269</v>
      </c>
      <c r="B7" s="203">
        <f>'RCx - VSEM'!B5</f>
        <v>7</v>
      </c>
      <c r="C7" s="204">
        <f>'RCx - VSEM'!C5</f>
        <v>830.54552791368235</v>
      </c>
      <c r="D7" s="205">
        <f>'RCx - VSEM'!D5</f>
        <v>1</v>
      </c>
      <c r="E7" s="206"/>
      <c r="F7" s="206"/>
      <c r="G7" s="206"/>
      <c r="H7" s="206"/>
      <c r="I7" s="206"/>
      <c r="J7" s="206"/>
      <c r="K7" s="180">
        <f>'RCx - VSEM'!K5</f>
        <v>830.54552791368235</v>
      </c>
      <c r="L7" s="180">
        <f>'RCx - VSEM'!L5</f>
        <v>830.54552791368235</v>
      </c>
      <c r="M7" s="180">
        <f>'RCx - VSEM'!M5</f>
        <v>830.54552791368235</v>
      </c>
      <c r="N7" s="180">
        <f>'RCx - VSEM'!N5</f>
        <v>830.54552791368235</v>
      </c>
      <c r="O7" s="180">
        <f>'RCx - VSEM'!O5</f>
        <v>830.54552791368235</v>
      </c>
      <c r="P7" s="180">
        <f>'RCx - VSEM'!P5</f>
        <v>830.54552791368235</v>
      </c>
      <c r="Q7" s="180">
        <f>'RCx - VSEM'!Q5</f>
        <v>830.54552791368235</v>
      </c>
      <c r="R7" s="180">
        <f>'RCx - VSEM'!R5</f>
        <v>0</v>
      </c>
      <c r="S7" s="180">
        <f>'RCx - VSEM'!S5</f>
        <v>0</v>
      </c>
      <c r="T7" s="180">
        <f>'RCx - VSEM'!T5</f>
        <v>0</v>
      </c>
      <c r="U7" s="180">
        <f>'RCx - VSEM'!U5</f>
        <v>0</v>
      </c>
      <c r="V7" s="180">
        <f>'RCx - VSEM'!V5</f>
        <v>0</v>
      </c>
      <c r="W7" s="180">
        <f>'RCx - VSEM'!W5</f>
        <v>0</v>
      </c>
      <c r="X7" s="180">
        <f>'RCx - VSEM'!X5</f>
        <v>0</v>
      </c>
      <c r="Y7" s="180">
        <f>'RCx - VSEM'!Y5</f>
        <v>0</v>
      </c>
      <c r="Z7" s="180">
        <f>'RCx - VSEM'!Z5</f>
        <v>0</v>
      </c>
      <c r="AA7" s="180">
        <f>'RCx - VSEM'!AA5</f>
        <v>0</v>
      </c>
      <c r="AB7" s="180">
        <f>'RCx - VSEM'!AB5</f>
        <v>0</v>
      </c>
      <c r="AC7" s="180">
        <f>'RCx - VSEM'!AC5</f>
        <v>0</v>
      </c>
      <c r="AD7" s="180">
        <f>'RCx - VSEM'!AD5</f>
        <v>0</v>
      </c>
      <c r="AE7" s="180">
        <f>'RCx - VSEM'!AE5</f>
        <v>0</v>
      </c>
      <c r="AF7" s="180">
        <f>'RCx - VSEM'!AF5</f>
        <v>0</v>
      </c>
      <c r="AG7" s="180">
        <f>'RCx - VSEM'!AG5</f>
        <v>0</v>
      </c>
      <c r="AH7" s="180">
        <f>'RCx - VSEM'!AH5</f>
        <v>0</v>
      </c>
      <c r="AI7" s="180">
        <f>'RCx - VSEM'!AI5</f>
        <v>0</v>
      </c>
      <c r="AJ7" s="180">
        <f>'RCx - VSEM'!AJ5</f>
        <v>0</v>
      </c>
      <c r="AK7" s="180">
        <f>'RCx - VSEM'!AK5</f>
        <v>0</v>
      </c>
      <c r="AL7" s="180">
        <f>'RCx - VSEM'!AL5</f>
        <v>0</v>
      </c>
      <c r="AM7" s="180">
        <f>'RCx - VSEM'!AM5</f>
        <v>0</v>
      </c>
      <c r="AN7" s="180">
        <f>'RCx - VSEM'!AN5</f>
        <v>0</v>
      </c>
      <c r="AO7" s="180">
        <f>'RCx - VSEM'!AO5</f>
        <v>0</v>
      </c>
      <c r="AP7" s="180">
        <f>'RCx - VSEM'!AP5</f>
        <v>0</v>
      </c>
      <c r="AQ7" s="180">
        <f>'RCx - VSEM'!AQ5</f>
        <v>0</v>
      </c>
      <c r="AR7" s="180">
        <f>'RCx - VSEM'!AR5</f>
        <v>0</v>
      </c>
      <c r="AS7" s="180">
        <f>'RCx - VSEM'!AS5</f>
        <v>0</v>
      </c>
      <c r="AT7" s="180">
        <f>'RCx - VSEM'!AT5</f>
        <v>0</v>
      </c>
      <c r="AU7" s="180">
        <f>'RCx - VSEM'!AU5</f>
        <v>0</v>
      </c>
      <c r="AV7" s="211">
        <f>SUM(K7:AU7)</f>
        <v>5813.8186953957766</v>
      </c>
    </row>
    <row r="8" spans="1:48" ht="15.75" customHeight="1" x14ac:dyDescent="0.3">
      <c r="A8" s="183" t="s">
        <v>480</v>
      </c>
      <c r="B8" s="199"/>
      <c r="C8" s="185">
        <f>SUM(C5:C7)</f>
        <v>7618.1204900013454</v>
      </c>
      <c r="D8" s="208">
        <f>K8/C8</f>
        <v>0.94549021568851965</v>
      </c>
      <c r="E8" s="86"/>
      <c r="F8" s="75"/>
      <c r="G8" s="75"/>
      <c r="H8" s="75"/>
      <c r="I8" s="75"/>
      <c r="J8" s="75"/>
      <c r="K8" s="185">
        <f>SUM(K5:K7)</f>
        <v>7202.8583852325028</v>
      </c>
      <c r="L8" s="185">
        <f>SUM(L5:L7)</f>
        <v>7202.8583852325028</v>
      </c>
      <c r="M8" s="185">
        <f t="shared" ref="M8:AU8" si="1">SUM(M5:M7)</f>
        <v>7202.8583852325028</v>
      </c>
      <c r="N8" s="185">
        <f t="shared" si="1"/>
        <v>7202.8583852325028</v>
      </c>
      <c r="O8" s="185">
        <f t="shared" si="1"/>
        <v>7202.8583852325028</v>
      </c>
      <c r="P8" s="185">
        <f t="shared" si="1"/>
        <v>7202.8583852325028</v>
      </c>
      <c r="Q8" s="185">
        <f t="shared" si="1"/>
        <v>7202.8583852325028</v>
      </c>
      <c r="R8" s="185">
        <f t="shared" si="1"/>
        <v>3122.8740615443339</v>
      </c>
      <c r="S8" s="185">
        <f t="shared" si="1"/>
        <v>1038.1544608703036</v>
      </c>
      <c r="T8" s="185">
        <f t="shared" si="1"/>
        <v>0</v>
      </c>
      <c r="U8" s="185">
        <f t="shared" si="1"/>
        <v>0</v>
      </c>
      <c r="V8" s="185">
        <f t="shared" si="1"/>
        <v>0</v>
      </c>
      <c r="W8" s="185">
        <f t="shared" si="1"/>
        <v>0</v>
      </c>
      <c r="X8" s="185">
        <f t="shared" si="1"/>
        <v>0</v>
      </c>
      <c r="Y8" s="185">
        <f t="shared" si="1"/>
        <v>0</v>
      </c>
      <c r="Z8" s="185">
        <f t="shared" si="1"/>
        <v>0</v>
      </c>
      <c r="AA8" s="185">
        <f t="shared" si="1"/>
        <v>0</v>
      </c>
      <c r="AB8" s="185">
        <f t="shared" si="1"/>
        <v>0</v>
      </c>
      <c r="AC8" s="185">
        <f t="shared" si="1"/>
        <v>0</v>
      </c>
      <c r="AD8" s="185">
        <f t="shared" si="1"/>
        <v>0</v>
      </c>
      <c r="AE8" s="185">
        <f t="shared" si="1"/>
        <v>0</v>
      </c>
      <c r="AF8" s="185">
        <f t="shared" si="1"/>
        <v>0</v>
      </c>
      <c r="AG8" s="185">
        <f t="shared" si="1"/>
        <v>0</v>
      </c>
      <c r="AH8" s="185">
        <f t="shared" si="1"/>
        <v>0</v>
      </c>
      <c r="AI8" s="185">
        <f t="shared" si="1"/>
        <v>0</v>
      </c>
      <c r="AJ8" s="185">
        <f t="shared" si="1"/>
        <v>0</v>
      </c>
      <c r="AK8" s="185">
        <f t="shared" si="1"/>
        <v>0</v>
      </c>
      <c r="AL8" s="185">
        <f t="shared" si="1"/>
        <v>0</v>
      </c>
      <c r="AM8" s="185">
        <f t="shared" si="1"/>
        <v>0</v>
      </c>
      <c r="AN8" s="185">
        <f t="shared" si="1"/>
        <v>0</v>
      </c>
      <c r="AO8" s="185">
        <f t="shared" si="1"/>
        <v>0</v>
      </c>
      <c r="AP8" s="185">
        <f t="shared" si="1"/>
        <v>0</v>
      </c>
      <c r="AQ8" s="185">
        <f t="shared" si="1"/>
        <v>0</v>
      </c>
      <c r="AR8" s="185">
        <f t="shared" si="1"/>
        <v>0</v>
      </c>
      <c r="AS8" s="185">
        <f t="shared" si="1"/>
        <v>0</v>
      </c>
      <c r="AT8" s="185">
        <f t="shared" si="1"/>
        <v>0</v>
      </c>
      <c r="AU8" s="185">
        <f t="shared" si="1"/>
        <v>0</v>
      </c>
      <c r="AV8" s="177">
        <f>SUM(AV5:AV7)</f>
        <v>54581.037219042162</v>
      </c>
    </row>
    <row r="9" spans="1:48" ht="15.75" customHeight="1" x14ac:dyDescent="0.3">
      <c r="A9" s="183" t="s">
        <v>481</v>
      </c>
      <c r="B9" s="188"/>
      <c r="C9" s="189"/>
      <c r="D9" s="200"/>
      <c r="E9" s="78"/>
      <c r="F9" s="78"/>
      <c r="G9" s="78"/>
      <c r="H9" s="78"/>
      <c r="I9" s="78"/>
      <c r="J9" s="79"/>
      <c r="K9" s="177">
        <f>K8-K8</f>
        <v>0</v>
      </c>
      <c r="L9" s="191">
        <f t="shared" ref="L9" si="2">K8-L8</f>
        <v>0</v>
      </c>
      <c r="M9" s="191">
        <f t="shared" ref="M9" si="3">L8-M8</f>
        <v>0</v>
      </c>
      <c r="N9" s="191">
        <f t="shared" ref="N9" si="4">M8-N8</f>
        <v>0</v>
      </c>
      <c r="O9" s="191">
        <f t="shared" ref="O9" si="5">N8-O8</f>
        <v>0</v>
      </c>
      <c r="P9" s="191">
        <f t="shared" ref="P9" si="6">O8-P8</f>
        <v>0</v>
      </c>
      <c r="Q9" s="191">
        <f t="shared" ref="Q9" si="7">P8-Q8</f>
        <v>0</v>
      </c>
      <c r="R9" s="191">
        <f t="shared" ref="R9" si="8">Q8-R8</f>
        <v>4079.9843236881688</v>
      </c>
      <c r="S9" s="191">
        <f t="shared" ref="S9" si="9">R8-S8</f>
        <v>2084.7196006740305</v>
      </c>
      <c r="T9" s="191">
        <f t="shared" ref="T9" si="10">S8-T8</f>
        <v>1038.1544608703036</v>
      </c>
      <c r="U9" s="191">
        <f t="shared" ref="U9" si="11">T8-U8</f>
        <v>0</v>
      </c>
      <c r="V9" s="191">
        <f t="shared" ref="V9" si="12">U8-V8</f>
        <v>0</v>
      </c>
      <c r="W9" s="191">
        <f t="shared" ref="W9" si="13">V8-W8</f>
        <v>0</v>
      </c>
      <c r="X9" s="191">
        <f t="shared" ref="X9" si="14">W8-X8</f>
        <v>0</v>
      </c>
      <c r="Y9" s="191">
        <f t="shared" ref="Y9" si="15">X8-Y8</f>
        <v>0</v>
      </c>
      <c r="Z9" s="191">
        <f t="shared" ref="Z9" si="16">Y8-Z8</f>
        <v>0</v>
      </c>
      <c r="AA9" s="191">
        <f t="shared" ref="AA9" si="17">Z8-AA8</f>
        <v>0</v>
      </c>
      <c r="AB9" s="191">
        <f t="shared" ref="AB9" si="18">AA8-AB8</f>
        <v>0</v>
      </c>
      <c r="AC9" s="191">
        <f t="shared" ref="AC9" si="19">AB8-AC8</f>
        <v>0</v>
      </c>
      <c r="AD9" s="191">
        <f t="shared" ref="AD9" si="20">AC8-AD8</f>
        <v>0</v>
      </c>
      <c r="AE9" s="191">
        <f t="shared" ref="AE9" si="21">AD8-AE8</f>
        <v>0</v>
      </c>
      <c r="AF9" s="191">
        <f t="shared" ref="AF9" si="22">AE8-AF8</f>
        <v>0</v>
      </c>
      <c r="AG9" s="191">
        <f t="shared" ref="AG9" si="23">AF8-AG8</f>
        <v>0</v>
      </c>
      <c r="AH9" s="191">
        <f t="shared" ref="AH9" si="24">AG8-AH8</f>
        <v>0</v>
      </c>
      <c r="AI9" s="191">
        <f t="shared" ref="AI9" si="25">AH8-AI8</f>
        <v>0</v>
      </c>
      <c r="AJ9" s="191">
        <f t="shared" ref="AJ9" si="26">AI8-AJ8</f>
        <v>0</v>
      </c>
      <c r="AK9" s="191">
        <f t="shared" ref="AK9" si="27">AJ8-AK8</f>
        <v>0</v>
      </c>
      <c r="AL9" s="191">
        <f t="shared" ref="AL9" si="28">AK8-AL8</f>
        <v>0</v>
      </c>
      <c r="AM9" s="191">
        <f t="shared" ref="AM9" si="29">AL8-AM8</f>
        <v>0</v>
      </c>
      <c r="AN9" s="191">
        <f t="shared" ref="AN9" si="30">AM8-AN8</f>
        <v>0</v>
      </c>
      <c r="AO9" s="191">
        <f t="shared" ref="AO9" si="31">AN8-AO8</f>
        <v>0</v>
      </c>
      <c r="AP9" s="191">
        <f t="shared" ref="AP9" si="32">AO8-AP8</f>
        <v>0</v>
      </c>
      <c r="AQ9" s="191">
        <f t="shared" ref="AQ9" si="33">AP8-AQ8</f>
        <v>0</v>
      </c>
      <c r="AR9" s="191">
        <f t="shared" ref="AR9" si="34">AQ8-AR8</f>
        <v>0</v>
      </c>
      <c r="AS9" s="191">
        <f t="shared" ref="AS9" si="35">AR8-AS8</f>
        <v>0</v>
      </c>
      <c r="AT9" s="191">
        <f t="shared" ref="AT9" si="36">AS8-AT8</f>
        <v>0</v>
      </c>
      <c r="AU9" s="191">
        <f t="shared" ref="AU9" si="37">AT8-AU8</f>
        <v>0</v>
      </c>
      <c r="AV9" s="85"/>
    </row>
    <row r="10" spans="1:48" ht="15.75" customHeight="1" x14ac:dyDescent="0.3">
      <c r="A10" s="183" t="s">
        <v>482</v>
      </c>
      <c r="B10" s="188"/>
      <c r="C10" s="189"/>
      <c r="D10" s="189"/>
      <c r="E10" s="75"/>
      <c r="F10" s="75"/>
      <c r="G10" s="75"/>
      <c r="H10" s="75"/>
      <c r="I10" s="75"/>
      <c r="J10" s="80"/>
      <c r="K10" s="177">
        <f>$K$8-K8</f>
        <v>0</v>
      </c>
      <c r="L10" s="193">
        <f t="shared" ref="L10" si="38">$K$8-L8</f>
        <v>0</v>
      </c>
      <c r="M10" s="193">
        <f t="shared" ref="M10:AU10" si="39">$K$8-M8</f>
        <v>0</v>
      </c>
      <c r="N10" s="193">
        <f t="shared" si="39"/>
        <v>0</v>
      </c>
      <c r="O10" s="193">
        <f t="shared" si="39"/>
        <v>0</v>
      </c>
      <c r="P10" s="193">
        <f t="shared" si="39"/>
        <v>0</v>
      </c>
      <c r="Q10" s="193">
        <f t="shared" si="39"/>
        <v>0</v>
      </c>
      <c r="R10" s="193">
        <f t="shared" si="39"/>
        <v>4079.9843236881688</v>
      </c>
      <c r="S10" s="193">
        <f t="shared" si="39"/>
        <v>6164.7039243621994</v>
      </c>
      <c r="T10" s="193">
        <f t="shared" si="39"/>
        <v>7202.8583852325028</v>
      </c>
      <c r="U10" s="193">
        <f t="shared" si="39"/>
        <v>7202.8583852325028</v>
      </c>
      <c r="V10" s="193">
        <f t="shared" si="39"/>
        <v>7202.8583852325028</v>
      </c>
      <c r="W10" s="193">
        <f t="shared" si="39"/>
        <v>7202.8583852325028</v>
      </c>
      <c r="X10" s="193">
        <f t="shared" si="39"/>
        <v>7202.8583852325028</v>
      </c>
      <c r="Y10" s="193">
        <f t="shared" si="39"/>
        <v>7202.8583852325028</v>
      </c>
      <c r="Z10" s="193">
        <f t="shared" si="39"/>
        <v>7202.8583852325028</v>
      </c>
      <c r="AA10" s="193">
        <f t="shared" si="39"/>
        <v>7202.8583852325028</v>
      </c>
      <c r="AB10" s="193">
        <f t="shared" si="39"/>
        <v>7202.8583852325028</v>
      </c>
      <c r="AC10" s="193">
        <f t="shared" si="39"/>
        <v>7202.8583852325028</v>
      </c>
      <c r="AD10" s="193">
        <f t="shared" si="39"/>
        <v>7202.8583852325028</v>
      </c>
      <c r="AE10" s="193">
        <f t="shared" si="39"/>
        <v>7202.8583852325028</v>
      </c>
      <c r="AF10" s="193">
        <f t="shared" si="39"/>
        <v>7202.8583852325028</v>
      </c>
      <c r="AG10" s="193">
        <f t="shared" si="39"/>
        <v>7202.8583852325028</v>
      </c>
      <c r="AH10" s="193">
        <f t="shared" si="39"/>
        <v>7202.8583852325028</v>
      </c>
      <c r="AI10" s="193">
        <f t="shared" si="39"/>
        <v>7202.8583852325028</v>
      </c>
      <c r="AJ10" s="193">
        <f t="shared" si="39"/>
        <v>7202.8583852325028</v>
      </c>
      <c r="AK10" s="193">
        <f t="shared" si="39"/>
        <v>7202.8583852325028</v>
      </c>
      <c r="AL10" s="193">
        <f t="shared" si="39"/>
        <v>7202.8583852325028</v>
      </c>
      <c r="AM10" s="193">
        <f t="shared" si="39"/>
        <v>7202.8583852325028</v>
      </c>
      <c r="AN10" s="193">
        <f t="shared" si="39"/>
        <v>7202.8583852325028</v>
      </c>
      <c r="AO10" s="193">
        <f t="shared" si="39"/>
        <v>7202.8583852325028</v>
      </c>
      <c r="AP10" s="193">
        <f t="shared" si="39"/>
        <v>7202.8583852325028</v>
      </c>
      <c r="AQ10" s="193">
        <f t="shared" si="39"/>
        <v>7202.8583852325028</v>
      </c>
      <c r="AR10" s="193">
        <f t="shared" si="39"/>
        <v>7202.8583852325028</v>
      </c>
      <c r="AS10" s="193">
        <f t="shared" si="39"/>
        <v>7202.8583852325028</v>
      </c>
      <c r="AT10" s="193">
        <f t="shared" si="39"/>
        <v>7202.8583852325028</v>
      </c>
      <c r="AU10" s="193">
        <f t="shared" si="39"/>
        <v>7202.8583852325028</v>
      </c>
      <c r="AV10" s="81"/>
    </row>
    <row r="11" spans="1:48" ht="15.75" customHeight="1" x14ac:dyDescent="0.3">
      <c r="A11" s="196" t="s">
        <v>66</v>
      </c>
      <c r="B11" s="209">
        <f>SUMPRODUCT(B5:B7,C5:C7)/C8</f>
        <v>7.5799043051040886</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30"/>
      <c r="B12" s="100"/>
      <c r="C12" s="30"/>
      <c r="D12" s="30"/>
      <c r="E12" s="30"/>
      <c r="F12" s="30"/>
      <c r="G12" s="30"/>
      <c r="H12" s="30"/>
      <c r="I12" s="30"/>
      <c r="J12" s="30"/>
      <c r="K12" s="30"/>
      <c r="L12" s="30"/>
      <c r="M12" s="30"/>
      <c r="N12" s="30"/>
      <c r="O12" s="30"/>
      <c r="P12" s="30"/>
      <c r="Q12" s="30"/>
      <c r="R12" s="30"/>
      <c r="S12" s="30"/>
      <c r="T12" s="30"/>
      <c r="U12" s="30"/>
      <c r="AV12" s="30"/>
    </row>
    <row r="13" spans="1:48" x14ac:dyDescent="0.3">
      <c r="A13" s="103"/>
      <c r="B13" s="104"/>
      <c r="C13" s="104"/>
      <c r="D13" s="104"/>
      <c r="E13" s="104"/>
      <c r="F13" s="104"/>
      <c r="G13" s="104"/>
      <c r="H13" s="104"/>
      <c r="I13" s="104"/>
    </row>
    <row r="14" spans="1:48" x14ac:dyDescent="0.3">
      <c r="A14" s="103"/>
      <c r="B14" s="104"/>
      <c r="C14" s="104"/>
      <c r="D14" s="104"/>
      <c r="E14" s="104"/>
      <c r="F14" s="104"/>
      <c r="G14" s="104"/>
      <c r="H14" s="104"/>
      <c r="I14" s="104"/>
    </row>
    <row r="15" spans="1:48" x14ac:dyDescent="0.3">
      <c r="A15" s="103"/>
      <c r="B15" s="104"/>
      <c r="C15" s="104"/>
      <c r="D15" s="104"/>
      <c r="E15" s="104"/>
      <c r="F15" s="104"/>
      <c r="G15" s="104"/>
      <c r="H15" s="104"/>
      <c r="I15" s="104"/>
    </row>
    <row r="16" spans="1:48" x14ac:dyDescent="0.3">
      <c r="A16" s="103"/>
      <c r="B16" s="104"/>
      <c r="C16" s="104"/>
      <c r="D16" s="104"/>
      <c r="E16" s="104"/>
      <c r="F16" s="104"/>
      <c r="G16" s="104"/>
      <c r="H16" s="104"/>
      <c r="I16" s="104"/>
    </row>
    <row r="17" spans="1:9" x14ac:dyDescent="0.3">
      <c r="A17" s="103"/>
      <c r="B17" s="104"/>
      <c r="C17" s="104"/>
      <c r="D17" s="104"/>
      <c r="E17" s="104"/>
      <c r="F17" s="104"/>
      <c r="G17" s="104"/>
      <c r="H17" s="104"/>
      <c r="I17" s="104"/>
    </row>
    <row r="18" spans="1:9" x14ac:dyDescent="0.3">
      <c r="A18" s="103"/>
      <c r="B18" s="104"/>
      <c r="C18" s="104"/>
      <c r="D18" s="104"/>
      <c r="E18" s="104"/>
      <c r="F18" s="104"/>
      <c r="G18" s="104"/>
      <c r="H18" s="104"/>
      <c r="I18" s="104"/>
    </row>
    <row r="19" spans="1:9" x14ac:dyDescent="0.3">
      <c r="A19" s="103"/>
      <c r="B19" s="104"/>
      <c r="C19" s="104"/>
      <c r="D19" s="104"/>
      <c r="E19" s="104"/>
      <c r="F19" s="104"/>
      <c r="G19" s="104"/>
      <c r="H19" s="104"/>
      <c r="I19" s="104"/>
    </row>
  </sheetData>
  <mergeCells count="5">
    <mergeCell ref="AV3:AV4"/>
    <mergeCell ref="A3:A4"/>
    <mergeCell ref="B3:B4"/>
    <mergeCell ref="C3:C4"/>
    <mergeCell ref="D3:D4"/>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AA7B-35E7-4325-A01D-43C2894C2220}">
  <dimension ref="A1:AV19"/>
  <sheetViews>
    <sheetView workbookViewId="0">
      <selection activeCell="A20" sqref="A20:XFD2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2" width="7.77734375" customWidth="1"/>
    <col min="33" max="47" width="7.77734375" hidden="1" customWidth="1"/>
    <col min="48" max="48" width="7" customWidth="1"/>
  </cols>
  <sheetData>
    <row r="1" spans="1:48" ht="15.75" customHeight="1" x14ac:dyDescent="0.3">
      <c r="A1" s="316" t="s">
        <v>714</v>
      </c>
    </row>
    <row r="2" spans="1:48" ht="15.75" customHeight="1" x14ac:dyDescent="0.3">
      <c r="A2" s="37"/>
    </row>
    <row r="3" spans="1:48" ht="15.75" customHeight="1" x14ac:dyDescent="0.3">
      <c r="A3" s="508" t="s">
        <v>77</v>
      </c>
      <c r="B3" s="510" t="s">
        <v>66</v>
      </c>
      <c r="C3" s="510" t="s">
        <v>282</v>
      </c>
      <c r="D3" s="510" t="s">
        <v>57</v>
      </c>
      <c r="E3" s="122"/>
      <c r="F3" s="110"/>
      <c r="G3" s="110"/>
      <c r="H3" s="110"/>
      <c r="I3" s="110"/>
      <c r="J3" s="328"/>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1"/>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254</v>
      </c>
      <c r="B5" s="203">
        <f>'Streetlighting - MOSL'!B9</f>
        <v>20</v>
      </c>
      <c r="C5" s="204">
        <f>'Streetlighting - MOSL'!C6</f>
        <v>50.453535600000002</v>
      </c>
      <c r="D5" s="205">
        <f>'Streetlighting - MOSL'!D6</f>
        <v>0.68999999999999972</v>
      </c>
      <c r="E5" s="206"/>
      <c r="F5" s="206"/>
      <c r="G5" s="206"/>
      <c r="H5" s="206"/>
      <c r="I5" s="206"/>
      <c r="J5" s="206"/>
      <c r="K5" s="180">
        <f>'Streetlighting - MOSL'!K5</f>
        <v>34.812939563999997</v>
      </c>
      <c r="L5" s="180">
        <f>'Streetlighting - MOSL'!L5</f>
        <v>34.81293956399999</v>
      </c>
      <c r="M5" s="180">
        <f>'Streetlighting - MOSL'!M5</f>
        <v>34.81293956399999</v>
      </c>
      <c r="N5" s="180">
        <f>'Streetlighting - MOSL'!N5</f>
        <v>34.81293956399999</v>
      </c>
      <c r="O5" s="180">
        <f>'Streetlighting - MOSL'!O5</f>
        <v>34.81293956399999</v>
      </c>
      <c r="P5" s="180">
        <f>'Streetlighting - MOSL'!P5</f>
        <v>34.81293956399999</v>
      </c>
      <c r="Q5" s="180">
        <f>'Streetlighting - MOSL'!Q5</f>
        <v>34.81293956399999</v>
      </c>
      <c r="R5" s="180">
        <f>'Streetlighting - MOSL'!R5</f>
        <v>34.81293956399999</v>
      </c>
      <c r="S5" s="180">
        <f>'Streetlighting - MOSL'!S5</f>
        <v>34.81293956399999</v>
      </c>
      <c r="T5" s="180">
        <f>'Streetlighting - MOSL'!T5</f>
        <v>34.81293956399999</v>
      </c>
      <c r="U5" s="180">
        <f>'Streetlighting - MOSL'!U5</f>
        <v>34.81293956399999</v>
      </c>
      <c r="V5" s="180">
        <f>'Streetlighting - MOSL'!V5</f>
        <v>34.81293956399999</v>
      </c>
      <c r="W5" s="180">
        <f>'Streetlighting - MOSL'!W5</f>
        <v>34.81293956399999</v>
      </c>
      <c r="X5" s="180">
        <f>'Streetlighting - MOSL'!X5</f>
        <v>34.81293956399999</v>
      </c>
      <c r="Y5" s="180">
        <f>'Streetlighting - MOSL'!Y5</f>
        <v>34.81293956399999</v>
      </c>
      <c r="Z5" s="180">
        <f>'Streetlighting - MOSL'!Z5</f>
        <v>34.81293956399999</v>
      </c>
      <c r="AA5" s="180">
        <f>'Streetlighting - MOSL'!AA5</f>
        <v>34.81293956399999</v>
      </c>
      <c r="AB5" s="180">
        <f>'Streetlighting - MOSL'!AB5</f>
        <v>34.81293956399999</v>
      </c>
      <c r="AC5" s="180">
        <f>'Streetlighting - MOSL'!AC5</f>
        <v>34.81293956399999</v>
      </c>
      <c r="AD5" s="180">
        <f>'Streetlighting - MOSL'!AD5</f>
        <v>34.81293956399999</v>
      </c>
      <c r="AE5" s="180">
        <f>'Streetlighting - MOSL'!AE5</f>
        <v>0</v>
      </c>
      <c r="AF5" s="180">
        <f>'Streetlighting - MOSL'!AF5</f>
        <v>0</v>
      </c>
      <c r="AG5" s="180">
        <f>'Streetlighting - MOSL'!AG5</f>
        <v>0</v>
      </c>
      <c r="AH5" s="180">
        <f>'Streetlighting - MOSL'!AH5</f>
        <v>0</v>
      </c>
      <c r="AI5" s="180">
        <f>'Streetlighting - MOSL'!AI5</f>
        <v>0</v>
      </c>
      <c r="AJ5" s="180">
        <f>'Streetlighting - MOSL'!AJ5</f>
        <v>0</v>
      </c>
      <c r="AK5" s="180">
        <f>'Streetlighting - MOSL'!AK5</f>
        <v>0</v>
      </c>
      <c r="AL5" s="180">
        <f>'Streetlighting - MOSL'!AL5</f>
        <v>0</v>
      </c>
      <c r="AM5" s="180">
        <f>'Streetlighting - MOSL'!AM5</f>
        <v>0</v>
      </c>
      <c r="AN5" s="180">
        <f>'Streetlighting - MOSL'!AN5</f>
        <v>0</v>
      </c>
      <c r="AO5" s="180">
        <f>'Streetlighting - MOSL'!AO5</f>
        <v>0</v>
      </c>
      <c r="AP5" s="180">
        <f>'Streetlighting - MOSL'!AP5</f>
        <v>0</v>
      </c>
      <c r="AQ5" s="180">
        <f>'Streetlighting - MOSL'!AQ5</f>
        <v>0</v>
      </c>
      <c r="AR5" s="180">
        <f>'Streetlighting - MOSL'!AR5</f>
        <v>0</v>
      </c>
      <c r="AS5" s="180">
        <f>'Streetlighting - MOSL'!AS5</f>
        <v>0</v>
      </c>
      <c r="AT5" s="180">
        <f>'Streetlighting - MOSL'!AT5</f>
        <v>0</v>
      </c>
      <c r="AU5" s="180">
        <f>'Streetlighting - MOSL'!AU5</f>
        <v>0</v>
      </c>
      <c r="AV5" s="211">
        <f>SUM(E5:AU5)</f>
        <v>696.25879127999963</v>
      </c>
    </row>
    <row r="6" spans="1:48" ht="15.75" customHeight="1" x14ac:dyDescent="0.3">
      <c r="A6" s="202" t="s">
        <v>255</v>
      </c>
      <c r="B6" s="203">
        <f>'Streetlighting - UOSL'!B11</f>
        <v>20</v>
      </c>
      <c r="C6" s="204">
        <f>'Streetlighting - UOSL'!C8</f>
        <v>12515.921786502</v>
      </c>
      <c r="D6" s="205">
        <f>'Streetlighting - UOSL'!D8</f>
        <v>1.0000000000000959</v>
      </c>
      <c r="E6" s="206"/>
      <c r="F6" s="206"/>
      <c r="G6" s="206"/>
      <c r="H6" s="206"/>
      <c r="I6" s="206"/>
      <c r="J6" s="206"/>
      <c r="K6" s="180">
        <f>'Streetlighting - UOSL'!K8</f>
        <v>12515.921786503201</v>
      </c>
      <c r="L6" s="180">
        <f>'Streetlighting - UOSL'!L8</f>
        <v>12515.921786503201</v>
      </c>
      <c r="M6" s="180">
        <f>'Streetlighting - UOSL'!M8</f>
        <v>12515.921786503201</v>
      </c>
      <c r="N6" s="180">
        <f>'Streetlighting - UOSL'!N8</f>
        <v>11816.318531503201</v>
      </c>
      <c r="O6" s="180">
        <f>'Streetlighting - UOSL'!O8</f>
        <v>11816.318531503201</v>
      </c>
      <c r="P6" s="180">
        <f>'Streetlighting - UOSL'!P8</f>
        <v>11816.318531503201</v>
      </c>
      <c r="Q6" s="180">
        <f>'Streetlighting - UOSL'!Q8</f>
        <v>11816.318531503201</v>
      </c>
      <c r="R6" s="180">
        <f>'Streetlighting - UOSL'!R8</f>
        <v>11816.318531503201</v>
      </c>
      <c r="S6" s="180">
        <f>'Streetlighting - UOSL'!S8</f>
        <v>11816.318531503201</v>
      </c>
      <c r="T6" s="180">
        <f>'Streetlighting - UOSL'!T8</f>
        <v>11816.318531503201</v>
      </c>
      <c r="U6" s="180">
        <f>'Streetlighting - UOSL'!U8</f>
        <v>11816.318531503201</v>
      </c>
      <c r="V6" s="180">
        <f>'Streetlighting - UOSL'!V8</f>
        <v>11816.318531503201</v>
      </c>
      <c r="W6" s="180">
        <f>'Streetlighting - UOSL'!W8</f>
        <v>11816.318531503201</v>
      </c>
      <c r="X6" s="180">
        <f>'Streetlighting - UOSL'!X8</f>
        <v>11816.318531503201</v>
      </c>
      <c r="Y6" s="180">
        <f>'Streetlighting - UOSL'!Y8</f>
        <v>11816.318531503201</v>
      </c>
      <c r="Z6" s="180">
        <f>'Streetlighting - UOSL'!Z8</f>
        <v>11816.318531503201</v>
      </c>
      <c r="AA6" s="180">
        <f>'Streetlighting - UOSL'!AA8</f>
        <v>11816.318531503201</v>
      </c>
      <c r="AB6" s="180">
        <f>'Streetlighting - UOSL'!AB8</f>
        <v>11816.318531503201</v>
      </c>
      <c r="AC6" s="180">
        <f>'Streetlighting - UOSL'!AC8</f>
        <v>11816.318531503201</v>
      </c>
      <c r="AD6" s="180">
        <f>'Streetlighting - UOSL'!AD8</f>
        <v>11816.318531503201</v>
      </c>
      <c r="AE6" s="180">
        <f>'Streetlighting - UOSL'!AE8</f>
        <v>0</v>
      </c>
      <c r="AF6" s="180">
        <f>'Streetlighting - UOSL'!AF8</f>
        <v>0</v>
      </c>
      <c r="AG6" s="180">
        <f>'Streetlighting - UOSL'!AG8</f>
        <v>0</v>
      </c>
      <c r="AH6" s="180">
        <f>'Streetlighting - UOSL'!AH8</f>
        <v>0</v>
      </c>
      <c r="AI6" s="180">
        <f>'Streetlighting - UOSL'!AI8</f>
        <v>0</v>
      </c>
      <c r="AJ6" s="180">
        <f>'Streetlighting - UOSL'!AJ8</f>
        <v>0</v>
      </c>
      <c r="AK6" s="180">
        <f>'Streetlighting - UOSL'!AK8</f>
        <v>0</v>
      </c>
      <c r="AL6" s="180">
        <f>'Streetlighting - UOSL'!AL8</f>
        <v>0</v>
      </c>
      <c r="AM6" s="180">
        <f>'Streetlighting - UOSL'!AM8</f>
        <v>0</v>
      </c>
      <c r="AN6" s="180">
        <f>'Streetlighting - UOSL'!AN8</f>
        <v>0</v>
      </c>
      <c r="AO6" s="180">
        <f>'Streetlighting - UOSL'!AO8</f>
        <v>0</v>
      </c>
      <c r="AP6" s="180">
        <f>'Streetlighting - UOSL'!AP8</f>
        <v>0</v>
      </c>
      <c r="AQ6" s="180">
        <f>'Streetlighting - UOSL'!AQ8</f>
        <v>0</v>
      </c>
      <c r="AR6" s="180">
        <f>'Streetlighting - UOSL'!AR8</f>
        <v>0</v>
      </c>
      <c r="AS6" s="180">
        <f>'Streetlighting - UOSL'!AS8</f>
        <v>0</v>
      </c>
      <c r="AT6" s="180">
        <f>'Streetlighting - UOSL'!AT8</f>
        <v>0</v>
      </c>
      <c r="AU6" s="180">
        <f>'Streetlighting - UOSL'!AU8</f>
        <v>0</v>
      </c>
      <c r="AV6" s="211">
        <f t="shared" ref="AV6" si="1">SUM(E6:AU6)</f>
        <v>238425.18039506403</v>
      </c>
    </row>
    <row r="7" spans="1:48" ht="15.75" customHeight="1" x14ac:dyDescent="0.3">
      <c r="A7" s="183" t="s">
        <v>480</v>
      </c>
      <c r="B7" s="199"/>
      <c r="C7" s="185">
        <f>SUM(C5:C6)</f>
        <v>12566.375322102</v>
      </c>
      <c r="D7" s="208">
        <f>K7/C7</f>
        <v>0.99875536138035848</v>
      </c>
      <c r="E7" s="86"/>
      <c r="F7" s="75"/>
      <c r="G7" s="75"/>
      <c r="H7" s="75"/>
      <c r="I7" s="75"/>
      <c r="J7" s="75"/>
      <c r="K7" s="185">
        <f t="shared" ref="K7:L7" si="2">SUM(K5:K6)</f>
        <v>12550.734726067201</v>
      </c>
      <c r="L7" s="185">
        <f t="shared" si="2"/>
        <v>12550.734726067201</v>
      </c>
      <c r="M7" s="185">
        <f t="shared" ref="M7:AU7" si="3">SUM(M5:M6)</f>
        <v>12550.734726067201</v>
      </c>
      <c r="N7" s="185">
        <f t="shared" si="3"/>
        <v>11851.131471067201</v>
      </c>
      <c r="O7" s="185">
        <f t="shared" si="3"/>
        <v>11851.131471067201</v>
      </c>
      <c r="P7" s="185">
        <f t="shared" si="3"/>
        <v>11851.131471067201</v>
      </c>
      <c r="Q7" s="185">
        <f t="shared" si="3"/>
        <v>11851.131471067201</v>
      </c>
      <c r="R7" s="185">
        <f t="shared" si="3"/>
        <v>11851.131471067201</v>
      </c>
      <c r="S7" s="185">
        <f t="shared" si="3"/>
        <v>11851.131471067201</v>
      </c>
      <c r="T7" s="185">
        <f t="shared" si="3"/>
        <v>11851.131471067201</v>
      </c>
      <c r="U7" s="185">
        <f t="shared" si="3"/>
        <v>11851.131471067201</v>
      </c>
      <c r="V7" s="185">
        <f t="shared" si="3"/>
        <v>11851.131471067201</v>
      </c>
      <c r="W7" s="185">
        <f t="shared" si="3"/>
        <v>11851.131471067201</v>
      </c>
      <c r="X7" s="185">
        <f t="shared" si="3"/>
        <v>11851.131471067201</v>
      </c>
      <c r="Y7" s="185">
        <f t="shared" si="3"/>
        <v>11851.131471067201</v>
      </c>
      <c r="Z7" s="185">
        <f t="shared" si="3"/>
        <v>11851.131471067201</v>
      </c>
      <c r="AA7" s="185">
        <f t="shared" si="3"/>
        <v>11851.131471067201</v>
      </c>
      <c r="AB7" s="185">
        <f t="shared" si="3"/>
        <v>11851.131471067201</v>
      </c>
      <c r="AC7" s="185">
        <f t="shared" si="3"/>
        <v>11851.131471067201</v>
      </c>
      <c r="AD7" s="185">
        <f t="shared" si="3"/>
        <v>11851.131471067201</v>
      </c>
      <c r="AE7" s="185">
        <f t="shared" si="3"/>
        <v>0</v>
      </c>
      <c r="AF7" s="185">
        <f t="shared" si="3"/>
        <v>0</v>
      </c>
      <c r="AG7" s="185">
        <f t="shared" si="3"/>
        <v>0</v>
      </c>
      <c r="AH7" s="185">
        <f t="shared" si="3"/>
        <v>0</v>
      </c>
      <c r="AI7" s="185">
        <f t="shared" si="3"/>
        <v>0</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SUM(AV5:AV6)</f>
        <v>239121.43918634404</v>
      </c>
    </row>
    <row r="8" spans="1:48" ht="15.75" customHeight="1" x14ac:dyDescent="0.3">
      <c r="A8" s="183" t="s">
        <v>481</v>
      </c>
      <c r="B8" s="188"/>
      <c r="C8" s="189"/>
      <c r="D8" s="200"/>
      <c r="E8" s="78"/>
      <c r="F8" s="78"/>
      <c r="G8" s="78"/>
      <c r="H8" s="78"/>
      <c r="I8" s="78"/>
      <c r="J8" s="79"/>
      <c r="K8" s="177">
        <v>0</v>
      </c>
      <c r="L8" s="191">
        <f>K7-L7</f>
        <v>0</v>
      </c>
      <c r="M8" s="191">
        <f t="shared" ref="M8:AU8" si="4">L7-M7</f>
        <v>0</v>
      </c>
      <c r="N8" s="191">
        <f t="shared" si="4"/>
        <v>699.60325499999999</v>
      </c>
      <c r="O8" s="191">
        <f t="shared" si="4"/>
        <v>0</v>
      </c>
      <c r="P8" s="191">
        <f t="shared" si="4"/>
        <v>0</v>
      </c>
      <c r="Q8" s="191">
        <f t="shared" si="4"/>
        <v>0</v>
      </c>
      <c r="R8" s="191">
        <f t="shared" si="4"/>
        <v>0</v>
      </c>
      <c r="S8" s="191">
        <f t="shared" si="4"/>
        <v>0</v>
      </c>
      <c r="T8" s="191">
        <f t="shared" si="4"/>
        <v>0</v>
      </c>
      <c r="U8" s="191">
        <f t="shared" si="4"/>
        <v>0</v>
      </c>
      <c r="V8" s="191">
        <f t="shared" si="4"/>
        <v>0</v>
      </c>
      <c r="W8" s="191">
        <f t="shared" si="4"/>
        <v>0</v>
      </c>
      <c r="X8" s="191">
        <f t="shared" si="4"/>
        <v>0</v>
      </c>
      <c r="Y8" s="191">
        <f t="shared" si="4"/>
        <v>0</v>
      </c>
      <c r="Z8" s="191">
        <f t="shared" si="4"/>
        <v>0</v>
      </c>
      <c r="AA8" s="191">
        <f t="shared" si="4"/>
        <v>0</v>
      </c>
      <c r="AB8" s="191">
        <f t="shared" si="4"/>
        <v>0</v>
      </c>
      <c r="AC8" s="191">
        <f t="shared" si="4"/>
        <v>0</v>
      </c>
      <c r="AD8" s="191">
        <f t="shared" si="4"/>
        <v>0</v>
      </c>
      <c r="AE8" s="191">
        <f t="shared" si="4"/>
        <v>11851.131471067201</v>
      </c>
      <c r="AF8" s="191">
        <f t="shared" si="4"/>
        <v>0</v>
      </c>
      <c r="AG8" s="191">
        <f t="shared" si="4"/>
        <v>0</v>
      </c>
      <c r="AH8" s="191">
        <f t="shared" si="4"/>
        <v>0</v>
      </c>
      <c r="AI8" s="191">
        <f t="shared" si="4"/>
        <v>0</v>
      </c>
      <c r="AJ8" s="191">
        <f t="shared" si="4"/>
        <v>0</v>
      </c>
      <c r="AK8" s="191">
        <f t="shared" si="4"/>
        <v>0</v>
      </c>
      <c r="AL8" s="191">
        <f t="shared" si="4"/>
        <v>0</v>
      </c>
      <c r="AM8" s="191">
        <f t="shared" si="4"/>
        <v>0</v>
      </c>
      <c r="AN8" s="191">
        <f t="shared" si="4"/>
        <v>0</v>
      </c>
      <c r="AO8" s="191">
        <f t="shared" si="4"/>
        <v>0</v>
      </c>
      <c r="AP8" s="191">
        <f t="shared" si="4"/>
        <v>0</v>
      </c>
      <c r="AQ8" s="191">
        <f t="shared" si="4"/>
        <v>0</v>
      </c>
      <c r="AR8" s="191">
        <f t="shared" si="4"/>
        <v>0</v>
      </c>
      <c r="AS8" s="191">
        <f t="shared" si="4"/>
        <v>0</v>
      </c>
      <c r="AT8" s="191">
        <f t="shared" si="4"/>
        <v>0</v>
      </c>
      <c r="AU8" s="191">
        <f t="shared" si="4"/>
        <v>0</v>
      </c>
      <c r="AV8" s="85"/>
    </row>
    <row r="9" spans="1:48" ht="15.75" customHeight="1" x14ac:dyDescent="0.3">
      <c r="A9" s="183" t="s">
        <v>482</v>
      </c>
      <c r="B9" s="188"/>
      <c r="C9" s="189"/>
      <c r="D9" s="189"/>
      <c r="E9" s="75"/>
      <c r="F9" s="75"/>
      <c r="G9" s="75"/>
      <c r="H9" s="75"/>
      <c r="I9" s="75"/>
      <c r="J9" s="80"/>
      <c r="K9" s="177">
        <f>$K$7-K7</f>
        <v>0</v>
      </c>
      <c r="L9" s="193">
        <f t="shared" ref="L9" si="5">$K$7-L7</f>
        <v>0</v>
      </c>
      <c r="M9" s="193">
        <f t="shared" ref="M9:AU9" si="6">$K$7-M7</f>
        <v>0</v>
      </c>
      <c r="N9" s="193">
        <f t="shared" si="6"/>
        <v>699.60325499999999</v>
      </c>
      <c r="O9" s="193">
        <f t="shared" si="6"/>
        <v>699.60325499999999</v>
      </c>
      <c r="P9" s="193">
        <f t="shared" si="6"/>
        <v>699.60325499999999</v>
      </c>
      <c r="Q9" s="193">
        <f t="shared" si="6"/>
        <v>699.60325499999999</v>
      </c>
      <c r="R9" s="193">
        <f t="shared" si="6"/>
        <v>699.60325499999999</v>
      </c>
      <c r="S9" s="193">
        <f t="shared" si="6"/>
        <v>699.60325499999999</v>
      </c>
      <c r="T9" s="193">
        <f t="shared" si="6"/>
        <v>699.60325499999999</v>
      </c>
      <c r="U9" s="193">
        <f t="shared" si="6"/>
        <v>699.60325499999999</v>
      </c>
      <c r="V9" s="193">
        <f t="shared" si="6"/>
        <v>699.60325499999999</v>
      </c>
      <c r="W9" s="193">
        <f t="shared" si="6"/>
        <v>699.60325499999999</v>
      </c>
      <c r="X9" s="193">
        <f t="shared" si="6"/>
        <v>699.60325499999999</v>
      </c>
      <c r="Y9" s="193">
        <f t="shared" si="6"/>
        <v>699.60325499999999</v>
      </c>
      <c r="Z9" s="193">
        <f t="shared" si="6"/>
        <v>699.60325499999999</v>
      </c>
      <c r="AA9" s="193">
        <f t="shared" si="6"/>
        <v>699.60325499999999</v>
      </c>
      <c r="AB9" s="193">
        <f t="shared" si="6"/>
        <v>699.60325499999999</v>
      </c>
      <c r="AC9" s="193">
        <f t="shared" si="6"/>
        <v>699.60325499999999</v>
      </c>
      <c r="AD9" s="193">
        <f t="shared" si="6"/>
        <v>699.60325499999999</v>
      </c>
      <c r="AE9" s="193">
        <f t="shared" si="6"/>
        <v>12550.734726067201</v>
      </c>
      <c r="AF9" s="193">
        <f t="shared" si="6"/>
        <v>12550.734726067201</v>
      </c>
      <c r="AG9" s="193">
        <f t="shared" si="6"/>
        <v>12550.734726067201</v>
      </c>
      <c r="AH9" s="193">
        <f t="shared" si="6"/>
        <v>12550.734726067201</v>
      </c>
      <c r="AI9" s="193">
        <f t="shared" si="6"/>
        <v>12550.734726067201</v>
      </c>
      <c r="AJ9" s="193">
        <f t="shared" si="6"/>
        <v>12550.734726067201</v>
      </c>
      <c r="AK9" s="193">
        <f t="shared" si="6"/>
        <v>12550.734726067201</v>
      </c>
      <c r="AL9" s="193">
        <f t="shared" si="6"/>
        <v>12550.734726067201</v>
      </c>
      <c r="AM9" s="193">
        <f t="shared" si="6"/>
        <v>12550.734726067201</v>
      </c>
      <c r="AN9" s="193">
        <f t="shared" si="6"/>
        <v>12550.734726067201</v>
      </c>
      <c r="AO9" s="193">
        <f t="shared" si="6"/>
        <v>12550.734726067201</v>
      </c>
      <c r="AP9" s="193">
        <f t="shared" si="6"/>
        <v>12550.734726067201</v>
      </c>
      <c r="AQ9" s="193">
        <f t="shared" si="6"/>
        <v>12550.734726067201</v>
      </c>
      <c r="AR9" s="193">
        <f t="shared" si="6"/>
        <v>12550.734726067201</v>
      </c>
      <c r="AS9" s="193">
        <f t="shared" si="6"/>
        <v>12550.734726067201</v>
      </c>
      <c r="AT9" s="193">
        <f t="shared" si="6"/>
        <v>12550.734726067201</v>
      </c>
      <c r="AU9" s="193">
        <f t="shared" si="6"/>
        <v>12550.734726067201</v>
      </c>
      <c r="AV9" s="81"/>
    </row>
    <row r="10" spans="1:48" ht="15.75" customHeight="1" x14ac:dyDescent="0.3">
      <c r="A10" s="196" t="s">
        <v>66</v>
      </c>
      <c r="B10" s="209">
        <f>SUMPRODUCT(B5:B6,C5:C6)/C7</f>
        <v>20</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ht="15.75" hidden="1" customHeight="1"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508" t="s">
        <v>77</v>
      </c>
      <c r="B12" s="510" t="s">
        <v>0</v>
      </c>
      <c r="C12" s="510" t="s">
        <v>28</v>
      </c>
      <c r="D12" s="510" t="s">
        <v>57</v>
      </c>
      <c r="E12" s="122"/>
      <c r="F12" s="110"/>
      <c r="G12" s="110"/>
      <c r="H12" s="110"/>
      <c r="I12" s="110"/>
      <c r="J12" s="328"/>
      <c r="K12" s="89" t="s">
        <v>283</v>
      </c>
      <c r="L12" s="146"/>
      <c r="M12" s="146"/>
      <c r="N12" s="146"/>
      <c r="O12" s="146"/>
      <c r="P12" s="146"/>
      <c r="Q12" s="146"/>
      <c r="R12" s="146"/>
      <c r="S12" s="146"/>
      <c r="T12" s="146"/>
      <c r="U12" s="237"/>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13"/>
      <c r="B13" s="512"/>
      <c r="C13" s="512"/>
      <c r="D13" s="511"/>
      <c r="E13" s="1"/>
      <c r="F13" s="1"/>
      <c r="G13" s="1"/>
      <c r="H13" s="1"/>
      <c r="I13" s="1"/>
      <c r="J13" s="1"/>
      <c r="K13" s="99">
        <f>V4</f>
        <v>2035</v>
      </c>
      <c r="L13" s="99">
        <f t="shared" ref="L13:N18" si="7">W4</f>
        <v>2036</v>
      </c>
      <c r="M13" s="99">
        <f t="shared" si="7"/>
        <v>2037</v>
      </c>
      <c r="N13" s="99">
        <f t="shared" si="7"/>
        <v>2038</v>
      </c>
      <c r="O13" s="99">
        <f t="shared" ref="O13:U18" si="8">AK4</f>
        <v>2050</v>
      </c>
      <c r="P13" s="99">
        <f t="shared" si="8"/>
        <v>2051</v>
      </c>
      <c r="Q13" s="99">
        <f t="shared" si="8"/>
        <v>2052</v>
      </c>
      <c r="R13" s="99">
        <f t="shared" si="8"/>
        <v>2053</v>
      </c>
      <c r="S13" s="99">
        <f t="shared" si="8"/>
        <v>2054</v>
      </c>
      <c r="T13" s="99">
        <f t="shared" si="8"/>
        <v>2055</v>
      </c>
      <c r="U13" s="99">
        <f t="shared" si="8"/>
        <v>2056</v>
      </c>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202" t="str">
        <f>A5</f>
        <v>Municipality-Owned Streetlighting</v>
      </c>
      <c r="B14" s="203">
        <f t="shared" ref="B14:D15" si="9">B5</f>
        <v>20</v>
      </c>
      <c r="C14" s="204">
        <f t="shared" si="9"/>
        <v>50.453535600000002</v>
      </c>
      <c r="D14" s="205">
        <f t="shared" si="9"/>
        <v>0.68999999999999972</v>
      </c>
      <c r="E14" s="206"/>
      <c r="F14" s="206"/>
      <c r="G14" s="206"/>
      <c r="H14" s="206"/>
      <c r="I14" s="206"/>
      <c r="J14" s="206"/>
      <c r="K14" s="180">
        <f t="shared" ref="K14:K18" si="10">V5</f>
        <v>34.81293956399999</v>
      </c>
      <c r="L14" s="180">
        <f t="shared" si="7"/>
        <v>34.81293956399999</v>
      </c>
      <c r="M14" s="180">
        <f t="shared" si="7"/>
        <v>34.81293956399999</v>
      </c>
      <c r="N14" s="180">
        <f t="shared" si="7"/>
        <v>34.81293956399999</v>
      </c>
      <c r="O14" s="180">
        <f t="shared" si="8"/>
        <v>0</v>
      </c>
      <c r="P14" s="180">
        <f t="shared" si="8"/>
        <v>0</v>
      </c>
      <c r="Q14" s="180">
        <f t="shared" si="8"/>
        <v>0</v>
      </c>
      <c r="R14" s="180">
        <f t="shared" si="8"/>
        <v>0</v>
      </c>
      <c r="S14" s="180">
        <f t="shared" si="8"/>
        <v>0</v>
      </c>
      <c r="T14" s="180">
        <f t="shared" si="8"/>
        <v>0</v>
      </c>
      <c r="U14" s="180">
        <f t="shared" si="8"/>
        <v>0</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202" t="str">
        <f>A6</f>
        <v>Utility-Owned Streetlighting</v>
      </c>
      <c r="B15" s="203">
        <f t="shared" si="9"/>
        <v>20</v>
      </c>
      <c r="C15" s="204">
        <f t="shared" si="9"/>
        <v>12515.921786502</v>
      </c>
      <c r="D15" s="205">
        <f t="shared" si="9"/>
        <v>1.0000000000000959</v>
      </c>
      <c r="E15" s="206"/>
      <c r="F15" s="206"/>
      <c r="G15" s="206"/>
      <c r="H15" s="206"/>
      <c r="I15" s="206"/>
      <c r="J15" s="206"/>
      <c r="K15" s="180">
        <f t="shared" si="10"/>
        <v>11816.318531503201</v>
      </c>
      <c r="L15" s="180">
        <f t="shared" si="7"/>
        <v>11816.318531503201</v>
      </c>
      <c r="M15" s="180">
        <f t="shared" si="7"/>
        <v>11816.318531503201</v>
      </c>
      <c r="N15" s="180">
        <f t="shared" si="7"/>
        <v>11816.318531503201</v>
      </c>
      <c r="O15" s="180">
        <f t="shared" si="8"/>
        <v>0</v>
      </c>
      <c r="P15" s="180">
        <f t="shared" si="8"/>
        <v>0</v>
      </c>
      <c r="Q15" s="180">
        <f t="shared" si="8"/>
        <v>0</v>
      </c>
      <c r="R15" s="180">
        <f t="shared" si="8"/>
        <v>0</v>
      </c>
      <c r="S15" s="180">
        <f t="shared" si="8"/>
        <v>0</v>
      </c>
      <c r="T15" s="180">
        <f t="shared" si="8"/>
        <v>0</v>
      </c>
      <c r="U15" s="180">
        <f t="shared" si="8"/>
        <v>0</v>
      </c>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183" t="s">
        <v>158</v>
      </c>
      <c r="B16" s="199"/>
      <c r="C16" s="185">
        <f>C7</f>
        <v>12566.375322102</v>
      </c>
      <c r="D16" s="208">
        <f>D7</f>
        <v>0.99875536138035848</v>
      </c>
      <c r="E16" s="86"/>
      <c r="F16" s="75"/>
      <c r="G16" s="75"/>
      <c r="H16" s="75"/>
      <c r="I16" s="75"/>
      <c r="J16" s="75"/>
      <c r="K16" s="185">
        <f t="shared" si="10"/>
        <v>11851.131471067201</v>
      </c>
      <c r="L16" s="185">
        <f t="shared" si="7"/>
        <v>11851.131471067201</v>
      </c>
      <c r="M16" s="185">
        <f t="shared" si="7"/>
        <v>11851.131471067201</v>
      </c>
      <c r="N16" s="185">
        <f t="shared" si="7"/>
        <v>11851.131471067201</v>
      </c>
      <c r="O16" s="185">
        <f t="shared" si="8"/>
        <v>0</v>
      </c>
      <c r="P16" s="185">
        <f t="shared" si="8"/>
        <v>0</v>
      </c>
      <c r="Q16" s="185">
        <f t="shared" si="8"/>
        <v>0</v>
      </c>
      <c r="R16" s="185">
        <f t="shared" si="8"/>
        <v>0</v>
      </c>
      <c r="S16" s="185">
        <f t="shared" si="8"/>
        <v>0</v>
      </c>
      <c r="T16" s="185">
        <f t="shared" si="8"/>
        <v>0</v>
      </c>
      <c r="U16" s="185">
        <f t="shared" si="8"/>
        <v>0</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183" t="s">
        <v>156</v>
      </c>
      <c r="B17" s="188"/>
      <c r="C17" s="189"/>
      <c r="D17" s="200"/>
      <c r="E17" s="78"/>
      <c r="F17" s="78"/>
      <c r="G17" s="78"/>
      <c r="H17" s="78"/>
      <c r="I17" s="78"/>
      <c r="J17" s="79"/>
      <c r="K17" s="177">
        <f t="shared" si="10"/>
        <v>0</v>
      </c>
      <c r="L17" s="177">
        <f t="shared" si="7"/>
        <v>0</v>
      </c>
      <c r="M17" s="177">
        <f t="shared" si="7"/>
        <v>0</v>
      </c>
      <c r="N17" s="177">
        <f t="shared" si="7"/>
        <v>0</v>
      </c>
      <c r="O17" s="177">
        <f t="shared" si="8"/>
        <v>0</v>
      </c>
      <c r="P17" s="177">
        <f t="shared" si="8"/>
        <v>0</v>
      </c>
      <c r="Q17" s="177">
        <f t="shared" si="8"/>
        <v>0</v>
      </c>
      <c r="R17" s="177">
        <f t="shared" si="8"/>
        <v>0</v>
      </c>
      <c r="S17" s="177">
        <f t="shared" si="8"/>
        <v>0</v>
      </c>
      <c r="T17" s="177">
        <f t="shared" si="8"/>
        <v>0</v>
      </c>
      <c r="U17" s="177">
        <f t="shared" si="8"/>
        <v>0</v>
      </c>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183" t="s">
        <v>157</v>
      </c>
      <c r="B18" s="188"/>
      <c r="C18" s="189"/>
      <c r="D18" s="189"/>
      <c r="E18" s="75"/>
      <c r="F18" s="75"/>
      <c r="G18" s="75"/>
      <c r="H18" s="75"/>
      <c r="I18" s="75"/>
      <c r="J18" s="80"/>
      <c r="K18" s="177">
        <f t="shared" si="10"/>
        <v>699.60325499999999</v>
      </c>
      <c r="L18" s="177">
        <f t="shared" si="7"/>
        <v>699.60325499999999</v>
      </c>
      <c r="M18" s="177">
        <f t="shared" si="7"/>
        <v>699.60325499999999</v>
      </c>
      <c r="N18" s="177">
        <f t="shared" si="7"/>
        <v>699.60325499999999</v>
      </c>
      <c r="O18" s="177">
        <f t="shared" si="8"/>
        <v>12550.734726067201</v>
      </c>
      <c r="P18" s="177">
        <f t="shared" si="8"/>
        <v>12550.734726067201</v>
      </c>
      <c r="Q18" s="177">
        <f t="shared" si="8"/>
        <v>12550.734726067201</v>
      </c>
      <c r="R18" s="177">
        <f t="shared" si="8"/>
        <v>12550.734726067201</v>
      </c>
      <c r="S18" s="177">
        <f t="shared" si="8"/>
        <v>12550.734726067201</v>
      </c>
      <c r="T18" s="177">
        <f t="shared" si="8"/>
        <v>12550.734726067201</v>
      </c>
      <c r="U18" s="177">
        <f t="shared" si="8"/>
        <v>12550.734726067201</v>
      </c>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196" t="s">
        <v>66</v>
      </c>
      <c r="B19" s="209">
        <f>B10</f>
        <v>20</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sheetData>
  <mergeCells count="9">
    <mergeCell ref="AV3:AV4"/>
    <mergeCell ref="A3:A4"/>
    <mergeCell ref="B3:B4"/>
    <mergeCell ref="C3:C4"/>
    <mergeCell ref="D3:D4"/>
    <mergeCell ref="A12:A13"/>
    <mergeCell ref="B12:B13"/>
    <mergeCell ref="C12:C13"/>
    <mergeCell ref="D12:D13"/>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6B00-A85F-4876-B247-8AF548AB48F8}">
  <dimension ref="A1:AV27"/>
  <sheetViews>
    <sheetView workbookViewId="0">
      <selection activeCell="K30" sqref="K30"/>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639</v>
      </c>
    </row>
    <row r="2" spans="1:48" x14ac:dyDescent="0.3">
      <c r="A2" s="37"/>
    </row>
    <row r="3" spans="1:48" ht="15.75" customHeight="1" x14ac:dyDescent="0.3">
      <c r="A3" s="508" t="s">
        <v>77</v>
      </c>
      <c r="B3" s="510" t="s">
        <v>66</v>
      </c>
      <c r="C3" s="510" t="s">
        <v>282</v>
      </c>
      <c r="D3" s="510" t="s">
        <v>57</v>
      </c>
      <c r="E3" s="122"/>
      <c r="F3" s="29"/>
      <c r="G3" s="29"/>
      <c r="H3" s="29"/>
      <c r="I3" s="29"/>
      <c r="J3" s="122"/>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142</v>
      </c>
      <c r="B5" s="203">
        <f>'SB - SBDI'!B15</f>
        <v>13.622022493785732</v>
      </c>
      <c r="C5" s="204">
        <f>'SB - SBDI'!C12</f>
        <v>35016.980033894288</v>
      </c>
      <c r="D5" s="205">
        <f>'SB - SBDI'!D12</f>
        <v>0.91666738714310358</v>
      </c>
      <c r="E5" s="206"/>
      <c r="F5" s="206"/>
      <c r="G5" s="206"/>
      <c r="H5" s="206"/>
      <c r="I5" s="206"/>
      <c r="J5" s="206"/>
      <c r="K5" s="180">
        <f>'SB - SBDI'!K12</f>
        <v>32098.923593312102</v>
      </c>
      <c r="L5" s="180">
        <f>'SB - SBDI'!L12</f>
        <v>32098.923593312102</v>
      </c>
      <c r="M5" s="180">
        <f>'SB - SBDI'!M12</f>
        <v>32044.544973296877</v>
      </c>
      <c r="N5" s="180">
        <f>'SB - SBDI'!N12</f>
        <v>31061.888737761401</v>
      </c>
      <c r="O5" s="180">
        <f>'SB - SBDI'!O12</f>
        <v>30469.975708604848</v>
      </c>
      <c r="P5" s="180">
        <f>'SB - SBDI'!P12</f>
        <v>30037.522982648192</v>
      </c>
      <c r="Q5" s="180">
        <f>'SB - SBDI'!Q12</f>
        <v>29192.662667792891</v>
      </c>
      <c r="R5" s="180">
        <f>'SB - SBDI'!R12</f>
        <v>28609.166083569336</v>
      </c>
      <c r="S5" s="180">
        <f>'SB - SBDI'!S12</f>
        <v>28486.462576818241</v>
      </c>
      <c r="T5" s="180">
        <f>'SB - SBDI'!T12</f>
        <v>28073.630578574765</v>
      </c>
      <c r="U5" s="180">
        <f>'SB - SBDI'!U12</f>
        <v>27434.595650802657</v>
      </c>
      <c r="V5" s="180">
        <f>'SB - SBDI'!V12</f>
        <v>24752.599071649242</v>
      </c>
      <c r="W5" s="180">
        <f>'SB - SBDI'!W12</f>
        <v>20036.959344330488</v>
      </c>
      <c r="X5" s="180">
        <f>'SB - SBDI'!X12</f>
        <v>18380.136207072886</v>
      </c>
      <c r="Y5" s="180">
        <f>'SB - SBDI'!Y12</f>
        <v>18109.757203571553</v>
      </c>
      <c r="Z5" s="180">
        <f>'SB - SBDI'!Z12</f>
        <v>7236.8145395631454</v>
      </c>
      <c r="AA5" s="180">
        <f>'SB - SBDI'!AA12</f>
        <v>0</v>
      </c>
      <c r="AB5" s="180">
        <f>'SB - SBDI'!AB12</f>
        <v>0</v>
      </c>
      <c r="AC5" s="180">
        <f>'SB - SBDI'!AC12</f>
        <v>0</v>
      </c>
      <c r="AD5" s="180">
        <f>'SB - SBDI'!AD12</f>
        <v>0</v>
      </c>
      <c r="AE5" s="180">
        <f>'SB - SBDI'!AE12</f>
        <v>0</v>
      </c>
      <c r="AF5" s="180">
        <f>'SB - SBDI'!AF12</f>
        <v>0</v>
      </c>
      <c r="AG5" s="180">
        <f>'SB - SBDI'!AG12</f>
        <v>0</v>
      </c>
      <c r="AH5" s="180">
        <f>'SB - SBDI'!AH12</f>
        <v>0</v>
      </c>
      <c r="AI5" s="180">
        <f>'SB - SBDI'!AI12</f>
        <v>0</v>
      </c>
      <c r="AJ5" s="180">
        <f>'SB - SBDI'!AJ12</f>
        <v>0</v>
      </c>
      <c r="AK5" s="180">
        <f>'SB - SBDI'!AK12</f>
        <v>0</v>
      </c>
      <c r="AL5" s="180">
        <f>'SB - SBDI'!AL12</f>
        <v>0</v>
      </c>
      <c r="AM5" s="180">
        <f>'SB - SBDI'!AM12</f>
        <v>0</v>
      </c>
      <c r="AN5" s="180">
        <f>'SB - SBDI'!AN12</f>
        <v>0</v>
      </c>
      <c r="AO5" s="180">
        <f>'SB - SBDI'!AO12</f>
        <v>0</v>
      </c>
      <c r="AP5" s="180">
        <f>'SB - SBDI'!AP12</f>
        <v>0</v>
      </c>
      <c r="AQ5" s="180">
        <f>'SB - SBDI'!AQ12</f>
        <v>0</v>
      </c>
      <c r="AR5" s="180">
        <f>'SB - SBDI'!AR12</f>
        <v>0</v>
      </c>
      <c r="AS5" s="180">
        <f>'SB - SBDI'!AS12</f>
        <v>0</v>
      </c>
      <c r="AT5" s="180">
        <f>'SB - SBDI'!AT12</f>
        <v>0</v>
      </c>
      <c r="AU5" s="180">
        <f>'SB - SBDI'!AU12</f>
        <v>0</v>
      </c>
      <c r="AV5" s="211">
        <f>SUM(E5:AU5)</f>
        <v>418124.56351268076</v>
      </c>
    </row>
    <row r="6" spans="1:48" x14ac:dyDescent="0.3">
      <c r="A6" s="202" t="s">
        <v>166</v>
      </c>
      <c r="B6" s="203">
        <f>'SB - SBEP'!B10</f>
        <v>20.09872108286697</v>
      </c>
      <c r="C6" s="204">
        <f>'SB - SBEP'!C7</f>
        <v>223.22992200924779</v>
      </c>
      <c r="D6" s="205">
        <f>'SB - SBEP'!D7</f>
        <v>1</v>
      </c>
      <c r="E6" s="206"/>
      <c r="F6" s="206"/>
      <c r="G6" s="206"/>
      <c r="H6" s="206"/>
      <c r="I6" s="206"/>
      <c r="J6" s="206"/>
      <c r="K6" s="180">
        <f>'SB - SBEP'!K7</f>
        <v>223.22992200924779</v>
      </c>
      <c r="L6" s="180">
        <f>'SB - SBEP'!L7</f>
        <v>223.22992200924779</v>
      </c>
      <c r="M6" s="180">
        <f>'SB - SBEP'!M7</f>
        <v>223.22992200924779</v>
      </c>
      <c r="N6" s="180">
        <f>'SB - SBEP'!N7</f>
        <v>223.22992200924779</v>
      </c>
      <c r="O6" s="180">
        <f>'SB - SBEP'!O7</f>
        <v>223.22992200924779</v>
      </c>
      <c r="P6" s="180">
        <f>'SB - SBEP'!P7</f>
        <v>223.22992200924779</v>
      </c>
      <c r="Q6" s="180">
        <f>'SB - SBEP'!Q7</f>
        <v>223.22992200924779</v>
      </c>
      <c r="R6" s="180">
        <f>'SB - SBEP'!R7</f>
        <v>223.22992200924779</v>
      </c>
      <c r="S6" s="180">
        <f>'SB - SBEP'!S7</f>
        <v>223.22992200924779</v>
      </c>
      <c r="T6" s="180">
        <f>'SB - SBEP'!T7</f>
        <v>223.22992200924779</v>
      </c>
      <c r="U6" s="180">
        <f>'SB - SBEP'!U7</f>
        <v>223.22992200924779</v>
      </c>
      <c r="V6" s="180">
        <f>'SB - SBEP'!V7</f>
        <v>223.22992200924779</v>
      </c>
      <c r="W6" s="180">
        <f>'SB - SBEP'!W7</f>
        <v>223.22992200924779</v>
      </c>
      <c r="X6" s="180">
        <f>'SB - SBEP'!X7</f>
        <v>223.22992200924779</v>
      </c>
      <c r="Y6" s="180">
        <f>'SB - SBEP'!Y7</f>
        <v>223.22992200924779</v>
      </c>
      <c r="Z6" s="180">
        <f>'SB - SBEP'!Z7</f>
        <v>223.22992200924779</v>
      </c>
      <c r="AA6" s="180">
        <f>'SB - SBEP'!AA7</f>
        <v>223.22992200924779</v>
      </c>
      <c r="AB6" s="180">
        <f>'SB - SBEP'!AB7</f>
        <v>223.22992200924779</v>
      </c>
      <c r="AC6" s="180">
        <f>'SB - SBEP'!AC7</f>
        <v>223.22992200924779</v>
      </c>
      <c r="AD6" s="180">
        <f>'SB - SBEP'!AD7</f>
        <v>223.22992200924779</v>
      </c>
      <c r="AE6" s="180">
        <f>'SB - SBEP'!AE7</f>
        <v>4.4074999258123659</v>
      </c>
      <c r="AF6" s="180">
        <f>'SB - SBEP'!AF7</f>
        <v>4.4074999258123659</v>
      </c>
      <c r="AG6" s="180">
        <f>'SB - SBEP'!AG7</f>
        <v>4.4074999258123659</v>
      </c>
      <c r="AH6" s="180">
        <f>'SB - SBEP'!AH7</f>
        <v>4.4074999258123659</v>
      </c>
      <c r="AI6" s="180">
        <f>'SB - SBEP'!AI7</f>
        <v>4.4074999258123659</v>
      </c>
      <c r="AJ6" s="180">
        <f>'SB - SBEP'!AJ7</f>
        <v>0</v>
      </c>
      <c r="AK6" s="180">
        <f>'SB - SBEP'!AK7</f>
        <v>0</v>
      </c>
      <c r="AL6" s="180">
        <f>'SB - SBEP'!AL7</f>
        <v>0</v>
      </c>
      <c r="AM6" s="180">
        <f>'SB - SBEP'!AM7</f>
        <v>0</v>
      </c>
      <c r="AN6" s="180">
        <f>'SB - SBEP'!AN7</f>
        <v>0</v>
      </c>
      <c r="AO6" s="180">
        <f>'SB - SBEP'!AO7</f>
        <v>0</v>
      </c>
      <c r="AP6" s="180">
        <f>'SB - SBEP'!AP7</f>
        <v>0</v>
      </c>
      <c r="AQ6" s="180">
        <f>'SB - SBEP'!AQ7</f>
        <v>0</v>
      </c>
      <c r="AR6" s="180">
        <f>'SB - SBEP'!AR7</f>
        <v>0</v>
      </c>
      <c r="AS6" s="180">
        <f>'SB - SBEP'!AS7</f>
        <v>0</v>
      </c>
      <c r="AT6" s="180">
        <f>'SB - SBEP'!AT7</f>
        <v>0</v>
      </c>
      <c r="AU6" s="180">
        <f>'SB - SBEP'!AU7</f>
        <v>0</v>
      </c>
      <c r="AV6" s="182">
        <f t="shared" ref="AV6" si="1">SUM(E6:AU6)</f>
        <v>4486.6359398140194</v>
      </c>
    </row>
    <row r="7" spans="1:48" x14ac:dyDescent="0.3">
      <c r="A7" s="183" t="s">
        <v>480</v>
      </c>
      <c r="B7" s="199"/>
      <c r="C7" s="185">
        <f>SUM(C5:C6)</f>
        <v>35240.209955903534</v>
      </c>
      <c r="D7" s="208">
        <f>K7/C7</f>
        <v>0.91719525949948699</v>
      </c>
      <c r="E7" s="86"/>
      <c r="F7" s="75"/>
      <c r="G7" s="75"/>
      <c r="H7" s="75"/>
      <c r="I7" s="75"/>
      <c r="J7" s="75"/>
      <c r="K7" s="185">
        <f>SUM(K5:K6)</f>
        <v>32322.153515321348</v>
      </c>
      <c r="L7" s="185">
        <f t="shared" ref="L7:AV7" si="2">SUM(L5:L6)</f>
        <v>32322.153515321348</v>
      </c>
      <c r="M7" s="185">
        <f t="shared" ref="M7:AU7" si="3">SUM(M5:M6)</f>
        <v>32267.774895306124</v>
      </c>
      <c r="N7" s="185">
        <f t="shared" si="3"/>
        <v>31285.118659770647</v>
      </c>
      <c r="O7" s="185">
        <f t="shared" si="3"/>
        <v>30693.205630614095</v>
      </c>
      <c r="P7" s="185">
        <f t="shared" si="3"/>
        <v>30260.752904657438</v>
      </c>
      <c r="Q7" s="185">
        <f t="shared" si="3"/>
        <v>29415.892589802137</v>
      </c>
      <c r="R7" s="185">
        <f t="shared" si="3"/>
        <v>28832.396005578583</v>
      </c>
      <c r="S7" s="185">
        <f t="shared" si="3"/>
        <v>28709.692498827488</v>
      </c>
      <c r="T7" s="185">
        <f t="shared" si="3"/>
        <v>28296.860500584011</v>
      </c>
      <c r="U7" s="185">
        <f t="shared" si="3"/>
        <v>27657.825572811904</v>
      </c>
      <c r="V7" s="185">
        <f t="shared" si="3"/>
        <v>24975.828993658488</v>
      </c>
      <c r="W7" s="185">
        <f t="shared" si="3"/>
        <v>20260.189266339734</v>
      </c>
      <c r="X7" s="185">
        <f t="shared" si="3"/>
        <v>18603.366129082133</v>
      </c>
      <c r="Y7" s="185">
        <f t="shared" si="3"/>
        <v>18332.987125580799</v>
      </c>
      <c r="Z7" s="185">
        <f t="shared" si="3"/>
        <v>7460.0444615723936</v>
      </c>
      <c r="AA7" s="185">
        <f t="shared" si="3"/>
        <v>223.22992200924779</v>
      </c>
      <c r="AB7" s="185">
        <f t="shared" si="3"/>
        <v>223.22992200924779</v>
      </c>
      <c r="AC7" s="185">
        <f t="shared" si="3"/>
        <v>223.22992200924779</v>
      </c>
      <c r="AD7" s="185">
        <f t="shared" si="3"/>
        <v>223.22992200924779</v>
      </c>
      <c r="AE7" s="185">
        <f t="shared" si="3"/>
        <v>4.4074999258123659</v>
      </c>
      <c r="AF7" s="185">
        <f t="shared" si="3"/>
        <v>4.4074999258123659</v>
      </c>
      <c r="AG7" s="185">
        <f t="shared" si="3"/>
        <v>4.4074999258123659</v>
      </c>
      <c r="AH7" s="185">
        <f t="shared" si="3"/>
        <v>4.4074999258123659</v>
      </c>
      <c r="AI7" s="185">
        <f t="shared" si="3"/>
        <v>4.4074999258123659</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 t="shared" si="2"/>
        <v>422611.19945249479</v>
      </c>
    </row>
    <row r="8" spans="1:48" x14ac:dyDescent="0.3">
      <c r="A8" s="183" t="s">
        <v>481</v>
      </c>
      <c r="B8" s="188"/>
      <c r="C8" s="189"/>
      <c r="D8" s="200"/>
      <c r="E8" s="78"/>
      <c r="F8" s="78"/>
      <c r="G8" s="78"/>
      <c r="H8" s="78"/>
      <c r="I8" s="78"/>
      <c r="J8" s="79"/>
      <c r="K8" s="177">
        <v>0</v>
      </c>
      <c r="L8" s="191">
        <f>K7-L7</f>
        <v>0</v>
      </c>
      <c r="M8" s="191">
        <f t="shared" ref="M8:AU8" si="4">L7-M7</f>
        <v>54.378620015224442</v>
      </c>
      <c r="N8" s="191">
        <f t="shared" si="4"/>
        <v>982.6562355354763</v>
      </c>
      <c r="O8" s="191">
        <f t="shared" si="4"/>
        <v>591.91302915655251</v>
      </c>
      <c r="P8" s="191">
        <f t="shared" si="4"/>
        <v>432.45272595665665</v>
      </c>
      <c r="Q8" s="191">
        <f t="shared" si="4"/>
        <v>844.86031485530111</v>
      </c>
      <c r="R8" s="191">
        <f t="shared" si="4"/>
        <v>583.49658422355424</v>
      </c>
      <c r="S8" s="191">
        <f t="shared" si="4"/>
        <v>122.70350675109512</v>
      </c>
      <c r="T8" s="191">
        <f t="shared" si="4"/>
        <v>412.83199824347685</v>
      </c>
      <c r="U8" s="191">
        <f t="shared" si="4"/>
        <v>639.03492777210704</v>
      </c>
      <c r="V8" s="191">
        <f t="shared" si="4"/>
        <v>2681.996579153416</v>
      </c>
      <c r="W8" s="191">
        <f t="shared" si="4"/>
        <v>4715.639727318754</v>
      </c>
      <c r="X8" s="191">
        <f t="shared" si="4"/>
        <v>1656.823137257601</v>
      </c>
      <c r="Y8" s="191">
        <f t="shared" si="4"/>
        <v>270.3790035013335</v>
      </c>
      <c r="Z8" s="191">
        <f t="shared" si="4"/>
        <v>10872.942664008406</v>
      </c>
      <c r="AA8" s="191">
        <f t="shared" si="4"/>
        <v>7236.8145395631454</v>
      </c>
      <c r="AB8" s="191">
        <f t="shared" si="4"/>
        <v>0</v>
      </c>
      <c r="AC8" s="191">
        <f t="shared" si="4"/>
        <v>0</v>
      </c>
      <c r="AD8" s="191">
        <f t="shared" si="4"/>
        <v>0</v>
      </c>
      <c r="AE8" s="191">
        <f t="shared" si="4"/>
        <v>218.82242208343541</v>
      </c>
      <c r="AF8" s="191">
        <f t="shared" si="4"/>
        <v>0</v>
      </c>
      <c r="AG8" s="191">
        <f t="shared" si="4"/>
        <v>0</v>
      </c>
      <c r="AH8" s="191">
        <f t="shared" si="4"/>
        <v>0</v>
      </c>
      <c r="AI8" s="191">
        <f t="shared" si="4"/>
        <v>0</v>
      </c>
      <c r="AJ8" s="191">
        <f t="shared" si="4"/>
        <v>4.4074999258123659</v>
      </c>
      <c r="AK8" s="191">
        <f t="shared" si="4"/>
        <v>0</v>
      </c>
      <c r="AL8" s="191">
        <f t="shared" si="4"/>
        <v>0</v>
      </c>
      <c r="AM8" s="191">
        <f t="shared" si="4"/>
        <v>0</v>
      </c>
      <c r="AN8" s="191">
        <f t="shared" si="4"/>
        <v>0</v>
      </c>
      <c r="AO8" s="191">
        <f t="shared" si="4"/>
        <v>0</v>
      </c>
      <c r="AP8" s="191">
        <f t="shared" si="4"/>
        <v>0</v>
      </c>
      <c r="AQ8" s="191">
        <f t="shared" si="4"/>
        <v>0</v>
      </c>
      <c r="AR8" s="191">
        <f t="shared" si="4"/>
        <v>0</v>
      </c>
      <c r="AS8" s="191">
        <f t="shared" si="4"/>
        <v>0</v>
      </c>
      <c r="AT8" s="191">
        <f t="shared" si="4"/>
        <v>0</v>
      </c>
      <c r="AU8" s="191">
        <f t="shared" si="4"/>
        <v>0</v>
      </c>
      <c r="AV8" s="85"/>
    </row>
    <row r="9" spans="1:48" x14ac:dyDescent="0.3">
      <c r="A9" s="183" t="s">
        <v>482</v>
      </c>
      <c r="B9" s="188"/>
      <c r="C9" s="189"/>
      <c r="D9" s="189"/>
      <c r="E9" s="75"/>
      <c r="F9" s="75"/>
      <c r="G9" s="75"/>
      <c r="H9" s="75"/>
      <c r="I9" s="75"/>
      <c r="J9" s="80"/>
      <c r="K9" s="177">
        <f>$K$7-K7</f>
        <v>0</v>
      </c>
      <c r="L9" s="193">
        <f t="shared" ref="L9" si="5">$K$7-L7</f>
        <v>0</v>
      </c>
      <c r="M9" s="193">
        <f t="shared" ref="M9:AU9" si="6">$K$7-M7</f>
        <v>54.378620015224442</v>
      </c>
      <c r="N9" s="193">
        <f t="shared" si="6"/>
        <v>1037.0348555507007</v>
      </c>
      <c r="O9" s="193">
        <f t="shared" si="6"/>
        <v>1628.9478847072533</v>
      </c>
      <c r="P9" s="193">
        <f t="shared" si="6"/>
        <v>2061.4006106639099</v>
      </c>
      <c r="Q9" s="193">
        <f t="shared" si="6"/>
        <v>2906.260925519211</v>
      </c>
      <c r="R9" s="193">
        <f t="shared" si="6"/>
        <v>3489.7575097427653</v>
      </c>
      <c r="S9" s="193">
        <f t="shared" si="6"/>
        <v>3612.4610164938604</v>
      </c>
      <c r="T9" s="193">
        <f t="shared" si="6"/>
        <v>4025.2930147373372</v>
      </c>
      <c r="U9" s="193">
        <f t="shared" si="6"/>
        <v>4664.3279425094443</v>
      </c>
      <c r="V9" s="193">
        <f t="shared" si="6"/>
        <v>7346.3245216628602</v>
      </c>
      <c r="W9" s="193">
        <f t="shared" si="6"/>
        <v>12061.964248981614</v>
      </c>
      <c r="X9" s="193">
        <f t="shared" si="6"/>
        <v>13718.787386239215</v>
      </c>
      <c r="Y9" s="193">
        <f t="shared" si="6"/>
        <v>13989.166389740549</v>
      </c>
      <c r="Z9" s="193">
        <f t="shared" si="6"/>
        <v>24862.109053748954</v>
      </c>
      <c r="AA9" s="193">
        <f t="shared" si="6"/>
        <v>32098.923593312102</v>
      </c>
      <c r="AB9" s="193">
        <f t="shared" si="6"/>
        <v>32098.923593312102</v>
      </c>
      <c r="AC9" s="193">
        <f t="shared" si="6"/>
        <v>32098.923593312102</v>
      </c>
      <c r="AD9" s="193">
        <f t="shared" si="6"/>
        <v>32098.923593312102</v>
      </c>
      <c r="AE9" s="193">
        <f t="shared" si="6"/>
        <v>32317.746015395536</v>
      </c>
      <c r="AF9" s="193">
        <f t="shared" si="6"/>
        <v>32317.746015395536</v>
      </c>
      <c r="AG9" s="193">
        <f t="shared" si="6"/>
        <v>32317.746015395536</v>
      </c>
      <c r="AH9" s="193">
        <f t="shared" si="6"/>
        <v>32317.746015395536</v>
      </c>
      <c r="AI9" s="193">
        <f t="shared" si="6"/>
        <v>32317.746015395536</v>
      </c>
      <c r="AJ9" s="193">
        <f t="shared" si="6"/>
        <v>32322.153515321348</v>
      </c>
      <c r="AK9" s="193">
        <f t="shared" si="6"/>
        <v>32322.153515321348</v>
      </c>
      <c r="AL9" s="193">
        <f t="shared" si="6"/>
        <v>32322.153515321348</v>
      </c>
      <c r="AM9" s="193">
        <f t="shared" si="6"/>
        <v>32322.153515321348</v>
      </c>
      <c r="AN9" s="193">
        <f t="shared" si="6"/>
        <v>32322.153515321348</v>
      </c>
      <c r="AO9" s="193">
        <f t="shared" si="6"/>
        <v>32322.153515321348</v>
      </c>
      <c r="AP9" s="193">
        <f t="shared" si="6"/>
        <v>32322.153515321348</v>
      </c>
      <c r="AQ9" s="193">
        <f t="shared" si="6"/>
        <v>32322.153515321348</v>
      </c>
      <c r="AR9" s="193">
        <f t="shared" si="6"/>
        <v>32322.153515321348</v>
      </c>
      <c r="AS9" s="193">
        <f t="shared" si="6"/>
        <v>32322.153515321348</v>
      </c>
      <c r="AT9" s="193">
        <f t="shared" si="6"/>
        <v>32322.153515321348</v>
      </c>
      <c r="AU9" s="193">
        <f t="shared" si="6"/>
        <v>32322.153515321348</v>
      </c>
      <c r="AV9" s="81"/>
    </row>
    <row r="10" spans="1:48" x14ac:dyDescent="0.3">
      <c r="A10" s="196" t="s">
        <v>66</v>
      </c>
      <c r="B10" s="209">
        <f>SUMPRODUCT(B5:B6,C5:C6)/C7</f>
        <v>13.663049290241462</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hidden="1"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508" t="s">
        <v>77</v>
      </c>
      <c r="B12" s="510" t="str">
        <f>B3</f>
        <v>WAML</v>
      </c>
      <c r="C12" s="510" t="str">
        <f>C3</f>
        <v>Annual Verified Gross Savings (MWh)</v>
      </c>
      <c r="D12" s="510" t="s">
        <v>57</v>
      </c>
      <c r="E12" s="122"/>
      <c r="F12" s="29"/>
      <c r="G12" s="29"/>
      <c r="H12" s="29"/>
      <c r="I12" s="29"/>
      <c r="J12" s="110"/>
      <c r="K12" s="89" t="s">
        <v>283</v>
      </c>
      <c r="L12" s="90"/>
      <c r="M12" s="90"/>
      <c r="N12" s="90"/>
      <c r="O12" s="90"/>
      <c r="P12" s="90"/>
      <c r="Q12" s="90"/>
      <c r="R12" s="90"/>
      <c r="S12" s="90"/>
      <c r="T12" s="90"/>
      <c r="U12" s="90"/>
      <c r="V12" s="90"/>
      <c r="W12" s="91"/>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idden="1" x14ac:dyDescent="0.3">
      <c r="A13" s="513"/>
      <c r="B13" s="512"/>
      <c r="C13" s="512"/>
      <c r="D13" s="511"/>
      <c r="E13" s="1"/>
      <c r="F13" s="1"/>
      <c r="G13" s="1"/>
      <c r="H13" s="1"/>
      <c r="I13" s="1"/>
      <c r="J13" s="1"/>
      <c r="K13" s="99">
        <f>X4</f>
        <v>2037</v>
      </c>
      <c r="L13" s="99">
        <f t="shared" ref="L13:W18" si="7">Y4</f>
        <v>2038</v>
      </c>
      <c r="M13" s="99">
        <f t="shared" si="7"/>
        <v>2039</v>
      </c>
      <c r="N13" s="99">
        <f t="shared" si="7"/>
        <v>2040</v>
      </c>
      <c r="O13" s="99">
        <f t="shared" si="7"/>
        <v>2041</v>
      </c>
      <c r="P13" s="99">
        <f t="shared" si="7"/>
        <v>2042</v>
      </c>
      <c r="Q13" s="99">
        <f t="shared" si="7"/>
        <v>2043</v>
      </c>
      <c r="R13" s="99">
        <f t="shared" si="7"/>
        <v>2044</v>
      </c>
      <c r="S13" s="99">
        <f t="shared" si="7"/>
        <v>2045</v>
      </c>
      <c r="T13" s="99">
        <f t="shared" si="7"/>
        <v>2046</v>
      </c>
      <c r="U13" s="99">
        <f t="shared" si="7"/>
        <v>2047</v>
      </c>
      <c r="V13" s="99">
        <f t="shared" si="7"/>
        <v>2048</v>
      </c>
      <c r="W13" s="99">
        <f t="shared" si="7"/>
        <v>2049</v>
      </c>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idden="1" x14ac:dyDescent="0.3">
      <c r="A14" s="202" t="str">
        <f>A5</f>
        <v>SBDI</v>
      </c>
      <c r="B14" s="203">
        <f t="shared" ref="B14:D15" si="8">B5</f>
        <v>13.622022493785732</v>
      </c>
      <c r="C14" s="204">
        <f t="shared" si="8"/>
        <v>35016.980033894288</v>
      </c>
      <c r="D14" s="205">
        <f t="shared" si="8"/>
        <v>0.91666738714310358</v>
      </c>
      <c r="E14" s="206"/>
      <c r="F14" s="206"/>
      <c r="G14" s="206"/>
      <c r="H14" s="206"/>
      <c r="I14" s="206"/>
      <c r="J14" s="206"/>
      <c r="K14" s="180">
        <f t="shared" ref="K14:K18" si="9">X5</f>
        <v>18380.136207072886</v>
      </c>
      <c r="L14" s="180">
        <f t="shared" si="7"/>
        <v>18109.757203571553</v>
      </c>
      <c r="M14" s="180">
        <f t="shared" si="7"/>
        <v>7236.8145395631454</v>
      </c>
      <c r="N14" s="180">
        <f t="shared" si="7"/>
        <v>0</v>
      </c>
      <c r="O14" s="180">
        <f t="shared" si="7"/>
        <v>0</v>
      </c>
      <c r="P14" s="180">
        <f t="shared" si="7"/>
        <v>0</v>
      </c>
      <c r="Q14" s="180">
        <f t="shared" si="7"/>
        <v>0</v>
      </c>
      <c r="R14" s="180">
        <f t="shared" si="7"/>
        <v>0</v>
      </c>
      <c r="S14" s="180">
        <f t="shared" si="7"/>
        <v>0</v>
      </c>
      <c r="T14" s="180">
        <f t="shared" si="7"/>
        <v>0</v>
      </c>
      <c r="U14" s="180">
        <f t="shared" si="7"/>
        <v>0</v>
      </c>
      <c r="V14" s="180">
        <f t="shared" si="7"/>
        <v>0</v>
      </c>
      <c r="W14" s="180">
        <f t="shared" si="7"/>
        <v>0</v>
      </c>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idden="1" x14ac:dyDescent="0.3">
      <c r="A15" s="202" t="str">
        <f>A6</f>
        <v>SBEP</v>
      </c>
      <c r="B15" s="203">
        <f t="shared" si="8"/>
        <v>20.09872108286697</v>
      </c>
      <c r="C15" s="204">
        <f t="shared" si="8"/>
        <v>223.22992200924779</v>
      </c>
      <c r="D15" s="205">
        <f t="shared" si="8"/>
        <v>1</v>
      </c>
      <c r="E15" s="206"/>
      <c r="F15" s="206"/>
      <c r="G15" s="206"/>
      <c r="H15" s="206"/>
      <c r="I15" s="206"/>
      <c r="J15" s="206"/>
      <c r="K15" s="180">
        <f t="shared" si="9"/>
        <v>223.22992200924779</v>
      </c>
      <c r="L15" s="180">
        <f t="shared" si="7"/>
        <v>223.22992200924779</v>
      </c>
      <c r="M15" s="180">
        <f t="shared" si="7"/>
        <v>223.22992200924779</v>
      </c>
      <c r="N15" s="180">
        <f t="shared" si="7"/>
        <v>223.22992200924779</v>
      </c>
      <c r="O15" s="180">
        <f t="shared" si="7"/>
        <v>223.22992200924779</v>
      </c>
      <c r="P15" s="180">
        <f t="shared" si="7"/>
        <v>223.22992200924779</v>
      </c>
      <c r="Q15" s="180">
        <f t="shared" si="7"/>
        <v>223.22992200924779</v>
      </c>
      <c r="R15" s="180">
        <f t="shared" si="7"/>
        <v>4.4074999258123659</v>
      </c>
      <c r="S15" s="180">
        <f t="shared" si="7"/>
        <v>4.4074999258123659</v>
      </c>
      <c r="T15" s="180">
        <f t="shared" si="7"/>
        <v>4.4074999258123659</v>
      </c>
      <c r="U15" s="180">
        <f t="shared" si="7"/>
        <v>4.4074999258123659</v>
      </c>
      <c r="V15" s="180">
        <f t="shared" si="7"/>
        <v>4.4074999258123659</v>
      </c>
      <c r="W15" s="180">
        <f t="shared" si="7"/>
        <v>0</v>
      </c>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183" t="str">
        <f>A7</f>
        <v>2024 CPAS</v>
      </c>
      <c r="B16" s="199"/>
      <c r="C16" s="185">
        <f>C7</f>
        <v>35240.209955903534</v>
      </c>
      <c r="D16" s="208">
        <f>D7</f>
        <v>0.91719525949948699</v>
      </c>
      <c r="E16" s="86"/>
      <c r="F16" s="75"/>
      <c r="G16" s="75"/>
      <c r="H16" s="75"/>
      <c r="I16" s="75"/>
      <c r="J16" s="75"/>
      <c r="K16" s="185">
        <f t="shared" si="9"/>
        <v>18603.366129082133</v>
      </c>
      <c r="L16" s="185">
        <f t="shared" si="7"/>
        <v>18332.987125580799</v>
      </c>
      <c r="M16" s="185">
        <f t="shared" si="7"/>
        <v>7460.0444615723936</v>
      </c>
      <c r="N16" s="185">
        <f t="shared" si="7"/>
        <v>223.22992200924779</v>
      </c>
      <c r="O16" s="185">
        <f t="shared" si="7"/>
        <v>223.22992200924779</v>
      </c>
      <c r="P16" s="185">
        <f t="shared" si="7"/>
        <v>223.22992200924779</v>
      </c>
      <c r="Q16" s="185">
        <f t="shared" si="7"/>
        <v>223.22992200924779</v>
      </c>
      <c r="R16" s="185">
        <f t="shared" si="7"/>
        <v>4.4074999258123659</v>
      </c>
      <c r="S16" s="185">
        <f t="shared" si="7"/>
        <v>4.4074999258123659</v>
      </c>
      <c r="T16" s="185">
        <f t="shared" si="7"/>
        <v>4.4074999258123659</v>
      </c>
      <c r="U16" s="185">
        <f t="shared" si="7"/>
        <v>4.4074999258123659</v>
      </c>
      <c r="V16" s="185">
        <f t="shared" si="7"/>
        <v>4.4074999258123659</v>
      </c>
      <c r="W16" s="185">
        <f t="shared" si="7"/>
        <v>0</v>
      </c>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183" t="str">
        <f>A8</f>
        <v>Expiring 2024 CPAS</v>
      </c>
      <c r="B17" s="188"/>
      <c r="C17" s="189"/>
      <c r="D17" s="200"/>
      <c r="E17" s="78"/>
      <c r="F17" s="78"/>
      <c r="G17" s="78"/>
      <c r="H17" s="78"/>
      <c r="I17" s="78"/>
      <c r="J17" s="79"/>
      <c r="K17" s="177">
        <f t="shared" si="9"/>
        <v>1656.823137257601</v>
      </c>
      <c r="L17" s="177">
        <f t="shared" si="7"/>
        <v>270.3790035013335</v>
      </c>
      <c r="M17" s="177">
        <f t="shared" si="7"/>
        <v>10872.942664008406</v>
      </c>
      <c r="N17" s="177">
        <f t="shared" si="7"/>
        <v>7236.8145395631454</v>
      </c>
      <c r="O17" s="177">
        <f t="shared" si="7"/>
        <v>0</v>
      </c>
      <c r="P17" s="177">
        <f t="shared" si="7"/>
        <v>0</v>
      </c>
      <c r="Q17" s="177">
        <f t="shared" si="7"/>
        <v>0</v>
      </c>
      <c r="R17" s="177">
        <f t="shared" si="7"/>
        <v>218.82242208343541</v>
      </c>
      <c r="S17" s="177">
        <f t="shared" si="7"/>
        <v>0</v>
      </c>
      <c r="T17" s="177">
        <f t="shared" si="7"/>
        <v>0</v>
      </c>
      <c r="U17" s="177">
        <f t="shared" si="7"/>
        <v>0</v>
      </c>
      <c r="V17" s="177">
        <f t="shared" si="7"/>
        <v>0</v>
      </c>
      <c r="W17" s="177">
        <f t="shared" si="7"/>
        <v>4.4074999258123659</v>
      </c>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183" t="str">
        <f>A9</f>
        <v>Expired 2024 CPAS</v>
      </c>
      <c r="B18" s="188"/>
      <c r="C18" s="189"/>
      <c r="D18" s="189"/>
      <c r="E18" s="75"/>
      <c r="F18" s="75"/>
      <c r="G18" s="75"/>
      <c r="H18" s="75"/>
      <c r="I18" s="75"/>
      <c r="J18" s="80"/>
      <c r="K18" s="177">
        <f t="shared" si="9"/>
        <v>13718.787386239215</v>
      </c>
      <c r="L18" s="177">
        <f t="shared" si="7"/>
        <v>13989.166389740549</v>
      </c>
      <c r="M18" s="177">
        <f t="shared" si="7"/>
        <v>24862.109053748954</v>
      </c>
      <c r="N18" s="177">
        <f t="shared" si="7"/>
        <v>32098.923593312102</v>
      </c>
      <c r="O18" s="177">
        <f t="shared" si="7"/>
        <v>32098.923593312102</v>
      </c>
      <c r="P18" s="177">
        <f t="shared" si="7"/>
        <v>32098.923593312102</v>
      </c>
      <c r="Q18" s="177">
        <f t="shared" si="7"/>
        <v>32098.923593312102</v>
      </c>
      <c r="R18" s="177">
        <f t="shared" si="7"/>
        <v>32317.746015395536</v>
      </c>
      <c r="S18" s="177">
        <f t="shared" si="7"/>
        <v>32317.746015395536</v>
      </c>
      <c r="T18" s="177">
        <f t="shared" si="7"/>
        <v>32317.746015395536</v>
      </c>
      <c r="U18" s="177">
        <f t="shared" si="7"/>
        <v>32317.746015395536</v>
      </c>
      <c r="V18" s="177">
        <f t="shared" si="7"/>
        <v>32317.746015395536</v>
      </c>
      <c r="W18" s="177">
        <f t="shared" si="7"/>
        <v>32322.153515321348</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196" t="s">
        <v>66</v>
      </c>
      <c r="B19" s="209">
        <f>SUMPRODUCT(B14:B15,C14:C15)/C16</f>
        <v>13.663049290241462</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30"/>
      <c r="B20" s="100"/>
      <c r="C20" s="30"/>
      <c r="D20" s="30"/>
      <c r="E20" s="30"/>
      <c r="F20" s="30"/>
      <c r="G20" s="30"/>
      <c r="H20" s="30"/>
      <c r="I20" s="30"/>
      <c r="J20" s="30"/>
      <c r="K20" s="30"/>
      <c r="L20" s="30"/>
      <c r="M20" s="30"/>
      <c r="N20" s="30"/>
      <c r="O20" s="30"/>
      <c r="P20" s="30"/>
      <c r="Q20" s="30"/>
      <c r="R20" s="30"/>
      <c r="S20" s="30"/>
      <c r="T20" s="30"/>
      <c r="U20" s="30"/>
      <c r="X20" s="30"/>
      <c r="Y20" s="30"/>
      <c r="Z20" s="30"/>
    </row>
    <row r="21" spans="1:48" x14ac:dyDescent="0.3">
      <c r="A21" s="103"/>
      <c r="B21" s="104"/>
      <c r="C21" s="104"/>
      <c r="D21" s="104"/>
      <c r="E21" s="104"/>
      <c r="F21" s="104"/>
      <c r="G21" s="104"/>
      <c r="H21" s="104"/>
      <c r="I21" s="104"/>
    </row>
    <row r="22" spans="1:48" x14ac:dyDescent="0.3">
      <c r="A22" s="103"/>
      <c r="B22" s="104"/>
      <c r="C22" s="104"/>
      <c r="D22" s="104"/>
      <c r="E22" s="104"/>
      <c r="F22" s="104"/>
      <c r="G22" s="104"/>
      <c r="H22" s="104"/>
      <c r="I22" s="104"/>
    </row>
    <row r="23" spans="1:48" x14ac:dyDescent="0.3">
      <c r="A23" s="103"/>
      <c r="B23" s="104"/>
      <c r="C23" s="104"/>
      <c r="D23" s="104"/>
      <c r="E23" s="104"/>
      <c r="F23" s="104"/>
      <c r="G23" s="104"/>
      <c r="H23" s="104"/>
      <c r="I23" s="104"/>
    </row>
    <row r="24" spans="1:48" x14ac:dyDescent="0.3">
      <c r="A24" s="103"/>
      <c r="B24" s="104"/>
      <c r="C24" s="104"/>
      <c r="D24" s="104"/>
      <c r="E24" s="104"/>
      <c r="F24" s="104"/>
      <c r="G24" s="104"/>
      <c r="H24" s="104"/>
      <c r="I24" s="104"/>
    </row>
    <row r="25" spans="1:48" x14ac:dyDescent="0.3">
      <c r="A25" s="103"/>
      <c r="B25" s="104"/>
      <c r="C25" s="104"/>
      <c r="D25" s="104"/>
      <c r="E25" s="104"/>
      <c r="F25" s="104"/>
      <c r="G25" s="104"/>
      <c r="H25" s="104"/>
      <c r="I25" s="104"/>
    </row>
    <row r="26" spans="1:48" x14ac:dyDescent="0.3">
      <c r="A26" s="103"/>
      <c r="B26" s="104"/>
      <c r="C26" s="104"/>
      <c r="D26" s="104"/>
      <c r="E26" s="104"/>
      <c r="F26" s="104"/>
      <c r="G26" s="104"/>
      <c r="H26" s="104"/>
      <c r="I26" s="104"/>
    </row>
    <row r="27" spans="1:48" x14ac:dyDescent="0.3">
      <c r="A27" s="103"/>
      <c r="B27" s="104"/>
      <c r="C27" s="104"/>
      <c r="D27" s="104"/>
      <c r="E27" s="104"/>
      <c r="F27" s="104"/>
      <c r="G27" s="104"/>
      <c r="H27" s="104"/>
      <c r="I27" s="104"/>
    </row>
  </sheetData>
  <mergeCells count="9">
    <mergeCell ref="A12:A13"/>
    <mergeCell ref="B12:B13"/>
    <mergeCell ref="C12:C13"/>
    <mergeCell ref="D12:D13"/>
    <mergeCell ref="AV3:AV4"/>
    <mergeCell ref="A3:A4"/>
    <mergeCell ref="B3:B4"/>
    <mergeCell ref="C3:C4"/>
    <mergeCell ref="D3:D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9A29-DEF2-4F58-9F16-5952ADE1D519}">
  <dimension ref="A1:AV29"/>
  <sheetViews>
    <sheetView workbookViewId="0">
      <selection activeCell="B26" sqref="B26"/>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550</v>
      </c>
    </row>
    <row r="2" spans="1:48" x14ac:dyDescent="0.3">
      <c r="A2" s="37"/>
    </row>
    <row r="3" spans="1:48" ht="15.75" customHeight="1" x14ac:dyDescent="0.3">
      <c r="A3" s="508" t="s">
        <v>77</v>
      </c>
      <c r="B3" s="510" t="s">
        <v>66</v>
      </c>
      <c r="C3" s="510" t="s">
        <v>282</v>
      </c>
      <c r="D3" s="510" t="s">
        <v>57</v>
      </c>
      <c r="E3" s="106"/>
      <c r="F3" s="29"/>
      <c r="G3" s="29"/>
      <c r="H3" s="29"/>
      <c r="I3" s="29"/>
      <c r="J3" s="329"/>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36</v>
      </c>
      <c r="B5" s="203">
        <f>'MS - Lighting'!B13</f>
        <v>14.874167933936045</v>
      </c>
      <c r="C5" s="204">
        <f>'MS - Lighting'!C10</f>
        <v>29560.815968924653</v>
      </c>
      <c r="D5" s="205">
        <f>'MS - Lighting'!D10</f>
        <v>0.9793152437828484</v>
      </c>
      <c r="E5" s="206"/>
      <c r="F5" s="206"/>
      <c r="G5" s="206"/>
      <c r="H5" s="206"/>
      <c r="I5" s="206"/>
      <c r="J5" s="206"/>
      <c r="K5" s="180">
        <f>'MS - Lighting'!K10</f>
        <v>28949.357697027364</v>
      </c>
      <c r="L5" s="180">
        <f>'MS - Lighting'!L10</f>
        <v>28949.357697027364</v>
      </c>
      <c r="M5" s="180">
        <f>'MS - Lighting'!M10</f>
        <v>28949.357697027364</v>
      </c>
      <c r="N5" s="180">
        <f>'MS - Lighting'!N10</f>
        <v>28949.357697027364</v>
      </c>
      <c r="O5" s="180">
        <f>'MS - Lighting'!O10</f>
        <v>28949.357697027364</v>
      </c>
      <c r="P5" s="180">
        <f>'MS - Lighting'!P10</f>
        <v>28940.875780760362</v>
      </c>
      <c r="Q5" s="180">
        <f>'MS - Lighting'!Q10</f>
        <v>28940.875780760362</v>
      </c>
      <c r="R5" s="180">
        <f>'MS - Lighting'!R10</f>
        <v>28940.875780760362</v>
      </c>
      <c r="S5" s="180">
        <f>'MS - Lighting'!S10</f>
        <v>28940.875780760362</v>
      </c>
      <c r="T5" s="180">
        <f>'MS - Lighting'!T10</f>
        <v>28940.875780760362</v>
      </c>
      <c r="U5" s="180">
        <f>'MS - Lighting'!U10</f>
        <v>28940.875780760362</v>
      </c>
      <c r="V5" s="180">
        <f>'MS - Lighting'!V10</f>
        <v>28940.875780760362</v>
      </c>
      <c r="W5" s="180">
        <f>'MS - Lighting'!W10</f>
        <v>28940.875780760362</v>
      </c>
      <c r="X5" s="180">
        <f>'MS - Lighting'!X10</f>
        <v>28789.141813364335</v>
      </c>
      <c r="Y5" s="180">
        <f>'MS - Lighting'!Y10</f>
        <v>22861.427700607841</v>
      </c>
      <c r="Z5" s="180">
        <f>'MS - Lighting'!Z10</f>
        <v>2746.6933231710223</v>
      </c>
      <c r="AA5" s="180">
        <f>'MS - Lighting'!AA10</f>
        <v>0</v>
      </c>
      <c r="AB5" s="180">
        <f>'MS - Lighting'!AB10</f>
        <v>0</v>
      </c>
      <c r="AC5" s="180">
        <f>'MS - Lighting'!AC10</f>
        <v>0</v>
      </c>
      <c r="AD5" s="180">
        <f>'MS - Lighting'!AD10</f>
        <v>0</v>
      </c>
      <c r="AE5" s="180">
        <f>'MS - Lighting'!AE10</f>
        <v>0</v>
      </c>
      <c r="AF5" s="180">
        <f>'MS - Lighting'!AF10</f>
        <v>0</v>
      </c>
      <c r="AG5" s="180">
        <f>'MS - Lighting'!AG10</f>
        <v>0</v>
      </c>
      <c r="AH5" s="180">
        <f>'MS - Lighting'!AH10</f>
        <v>0</v>
      </c>
      <c r="AI5" s="180">
        <f>'MS - Lighting'!AI10</f>
        <v>0</v>
      </c>
      <c r="AJ5" s="180">
        <f>'MS - Lighting'!AJ10</f>
        <v>0</v>
      </c>
      <c r="AK5" s="180">
        <f>'MS - Lighting'!AK10</f>
        <v>0</v>
      </c>
      <c r="AL5" s="180">
        <f>'MS - Lighting'!AL10</f>
        <v>0</v>
      </c>
      <c r="AM5" s="180">
        <f>'MS - Lighting'!AM10</f>
        <v>0</v>
      </c>
      <c r="AN5" s="180">
        <f>'MS - Lighting'!AN10</f>
        <v>0</v>
      </c>
      <c r="AO5" s="180">
        <f>'MS - Lighting'!AO10</f>
        <v>0</v>
      </c>
      <c r="AP5" s="180">
        <f>'MS - Lighting'!AP10</f>
        <v>0</v>
      </c>
      <c r="AQ5" s="180">
        <f>'MS - Lighting'!AQ10</f>
        <v>0</v>
      </c>
      <c r="AR5" s="180">
        <f>'MS - Lighting'!AR10</f>
        <v>0</v>
      </c>
      <c r="AS5" s="180">
        <f>'MS - Lighting'!AS10</f>
        <v>0</v>
      </c>
      <c r="AT5" s="180">
        <f>'MS - Lighting'!AT10</f>
        <v>0</v>
      </c>
      <c r="AU5" s="180">
        <f>'MS - Lighting'!AU10</f>
        <v>0</v>
      </c>
      <c r="AV5" s="211">
        <f>SUM(E5:AU5)</f>
        <v>430671.05756836297</v>
      </c>
    </row>
    <row r="6" spans="1:48" x14ac:dyDescent="0.3">
      <c r="A6" s="202" t="s">
        <v>34</v>
      </c>
      <c r="B6" s="203">
        <f>'MS - HVAC'!B14</f>
        <v>13.128951974758388</v>
      </c>
      <c r="C6" s="204">
        <f>'MS - HVAC'!C11</f>
        <v>393.77358154575893</v>
      </c>
      <c r="D6" s="205">
        <f>'MS - HVAC'!D11</f>
        <v>0.70134944314823811</v>
      </c>
      <c r="E6" s="206"/>
      <c r="F6" s="206"/>
      <c r="G6" s="206"/>
      <c r="H6" s="206"/>
      <c r="I6" s="206"/>
      <c r="J6" s="206"/>
      <c r="K6" s="180">
        <f>'MS - HVAC'!K11</f>
        <v>276.17288214360536</v>
      </c>
      <c r="L6" s="180">
        <f>'MS - HVAC'!L11</f>
        <v>276.17288214360536</v>
      </c>
      <c r="M6" s="180">
        <f>'MS - HVAC'!M11</f>
        <v>276.17288214360536</v>
      </c>
      <c r="N6" s="180">
        <f>'MS - HVAC'!N11</f>
        <v>271.98690160461098</v>
      </c>
      <c r="O6" s="180">
        <f>'MS - HVAC'!O11</f>
        <v>249.07256622673393</v>
      </c>
      <c r="P6" s="180">
        <f>'MS - HVAC'!P11</f>
        <v>249.07256622673393</v>
      </c>
      <c r="Q6" s="180">
        <f>'MS - HVAC'!Q11</f>
        <v>249.07256622673393</v>
      </c>
      <c r="R6" s="180">
        <f>'MS - HVAC'!R11</f>
        <v>249.07256622673393</v>
      </c>
      <c r="S6" s="180">
        <f>'MS - HVAC'!S11</f>
        <v>249.07256622673393</v>
      </c>
      <c r="T6" s="180">
        <f>'MS - HVAC'!T11</f>
        <v>249.07256622673393</v>
      </c>
      <c r="U6" s="180">
        <f>'MS - HVAC'!U11</f>
        <v>249.07256622673393</v>
      </c>
      <c r="V6" s="180">
        <f>'MS - HVAC'!V11</f>
        <v>175.57118511766797</v>
      </c>
      <c r="W6" s="180">
        <f>'MS - HVAC'!W11</f>
        <v>175.57118511766797</v>
      </c>
      <c r="X6" s="180">
        <f>'MS - HVAC'!X11</f>
        <v>175.57118511766797</v>
      </c>
      <c r="Y6" s="180">
        <f>'MS - HVAC'!Y11</f>
        <v>175.57118511766797</v>
      </c>
      <c r="Z6" s="180">
        <f>'MS - HVAC'!Z11</f>
        <v>19.086745034448739</v>
      </c>
      <c r="AA6" s="180">
        <f>'MS - HVAC'!AA11</f>
        <v>0</v>
      </c>
      <c r="AB6" s="180">
        <f>'MS - HVAC'!AB11</f>
        <v>0</v>
      </c>
      <c r="AC6" s="180">
        <f>'MS - HVAC'!AC11</f>
        <v>0</v>
      </c>
      <c r="AD6" s="180">
        <f>'MS - HVAC'!AD11</f>
        <v>0</v>
      </c>
      <c r="AE6" s="180">
        <f>'MS - HVAC'!AE11</f>
        <v>0</v>
      </c>
      <c r="AF6" s="180">
        <f>'MS - HVAC'!AF11</f>
        <v>0</v>
      </c>
      <c r="AG6" s="180">
        <f>'MS - HVAC'!AG11</f>
        <v>0</v>
      </c>
      <c r="AH6" s="180">
        <f>'MS - HVAC'!AH11</f>
        <v>0</v>
      </c>
      <c r="AI6" s="180">
        <f>'MS - HVAC'!AI11</f>
        <v>0</v>
      </c>
      <c r="AJ6" s="180">
        <f>'MS - HVAC'!AJ11</f>
        <v>0</v>
      </c>
      <c r="AK6" s="180">
        <f>'MS - HVAC'!AK11</f>
        <v>0</v>
      </c>
      <c r="AL6" s="180">
        <f>'MS - HVAC'!AL11</f>
        <v>0</v>
      </c>
      <c r="AM6" s="180">
        <f>'MS - HVAC'!AM11</f>
        <v>0</v>
      </c>
      <c r="AN6" s="180">
        <f>'MS - HVAC'!AN11</f>
        <v>0</v>
      </c>
      <c r="AO6" s="180">
        <f>'MS - HVAC'!AO11</f>
        <v>0</v>
      </c>
      <c r="AP6" s="180">
        <f>'MS - HVAC'!AP11</f>
        <v>0</v>
      </c>
      <c r="AQ6" s="180">
        <f>'MS - HVAC'!AQ11</f>
        <v>0</v>
      </c>
      <c r="AR6" s="180">
        <f>'MS - HVAC'!AR11</f>
        <v>0</v>
      </c>
      <c r="AS6" s="180">
        <f>'MS - HVAC'!AS11</f>
        <v>0</v>
      </c>
      <c r="AT6" s="180">
        <f>'MS - HVAC'!AT11</f>
        <v>0</v>
      </c>
      <c r="AU6" s="180">
        <f>'MS - HVAC'!AU11</f>
        <v>0</v>
      </c>
      <c r="AV6" s="182">
        <f t="shared" ref="AV6:AV7" si="1">SUM(E6:AU6)</f>
        <v>3565.3849971276854</v>
      </c>
    </row>
    <row r="7" spans="1:48" x14ac:dyDescent="0.3">
      <c r="A7" s="202" t="s">
        <v>167</v>
      </c>
      <c r="B7" s="203">
        <f>'MS - Food Service'!B18</f>
        <v>12.846311547488632</v>
      </c>
      <c r="C7" s="204">
        <f>'MS - Food Service'!C15</f>
        <v>495.93622606345724</v>
      </c>
      <c r="D7" s="205">
        <f>'MS - Food Service'!D15</f>
        <v>0.86284222351129214</v>
      </c>
      <c r="E7" s="206"/>
      <c r="F7" s="206"/>
      <c r="G7" s="206"/>
      <c r="H7" s="206"/>
      <c r="I7" s="206"/>
      <c r="J7" s="206"/>
      <c r="K7" s="180">
        <f>'MS - Food Service'!K15</f>
        <v>427.91471601639228</v>
      </c>
      <c r="L7" s="180">
        <f>'MS - Food Service'!L15</f>
        <v>427.91471601639228</v>
      </c>
      <c r="M7" s="180">
        <f>'MS - Food Service'!M15</f>
        <v>427.91471601639228</v>
      </c>
      <c r="N7" s="180">
        <f>'MS - Food Service'!N15</f>
        <v>427.91471601639228</v>
      </c>
      <c r="O7" s="180">
        <f>'MS - Food Service'!O15</f>
        <v>427.91471601639228</v>
      </c>
      <c r="P7" s="180">
        <f>'MS - Food Service'!P15</f>
        <v>427.91471601639228</v>
      </c>
      <c r="Q7" s="180">
        <f>'MS - Food Service'!Q15</f>
        <v>427.91471601639228</v>
      </c>
      <c r="R7" s="180">
        <f>'MS - Food Service'!R15</f>
        <v>427.91471601639228</v>
      </c>
      <c r="S7" s="180">
        <f>'MS - Food Service'!S15</f>
        <v>427.91471601639228</v>
      </c>
      <c r="T7" s="180">
        <f>'MS - Food Service'!T15</f>
        <v>413.3962972898417</v>
      </c>
      <c r="U7" s="180">
        <f>'MS - Food Service'!U15</f>
        <v>406.7021525378417</v>
      </c>
      <c r="V7" s="180">
        <f>'MS - Food Service'!V15</f>
        <v>406.7021525378417</v>
      </c>
      <c r="W7" s="180">
        <f>'MS - Food Service'!W15</f>
        <v>124.79738896000001</v>
      </c>
      <c r="X7" s="180">
        <f>'MS - Food Service'!X15</f>
        <v>124.79738896000001</v>
      </c>
      <c r="Y7" s="180">
        <f>'MS - Food Service'!Y15</f>
        <v>124.79738896000001</v>
      </c>
      <c r="Z7" s="180">
        <f>'MS - Food Service'!Z15</f>
        <v>8.8763466960000006</v>
      </c>
      <c r="AA7" s="180">
        <f>'MS - Food Service'!AA15</f>
        <v>8.8763466960000006</v>
      </c>
      <c r="AB7" s="180">
        <f>'MS - Food Service'!AB15</f>
        <v>8.8763466960000006</v>
      </c>
      <c r="AC7" s="180">
        <f>'MS - Food Service'!AC15</f>
        <v>8.8763466960000006</v>
      </c>
      <c r="AD7" s="180">
        <f>'MS - Food Service'!AD15</f>
        <v>8.8763466960000006</v>
      </c>
      <c r="AE7" s="180">
        <f>'MS - Food Service'!AE15</f>
        <v>0</v>
      </c>
      <c r="AF7" s="180">
        <f>'MS - Food Service'!AF15</f>
        <v>0</v>
      </c>
      <c r="AG7" s="180">
        <f>'MS - Food Service'!AG15</f>
        <v>0</v>
      </c>
      <c r="AH7" s="180">
        <f>'MS - Food Service'!AH15</f>
        <v>0</v>
      </c>
      <c r="AI7" s="180">
        <f>'MS - Food Service'!AI15</f>
        <v>0</v>
      </c>
      <c r="AJ7" s="180">
        <f>'MS - Food Service'!AJ15</f>
        <v>0</v>
      </c>
      <c r="AK7" s="180">
        <f>'MS - Food Service'!AK15</f>
        <v>0</v>
      </c>
      <c r="AL7" s="180">
        <f>'MS - Food Service'!AL15</f>
        <v>0</v>
      </c>
      <c r="AM7" s="180">
        <f>'MS - Food Service'!AM15</f>
        <v>0</v>
      </c>
      <c r="AN7" s="180">
        <f>'MS - Food Service'!AN15</f>
        <v>0</v>
      </c>
      <c r="AO7" s="180">
        <f>'MS - Food Service'!AO15</f>
        <v>0</v>
      </c>
      <c r="AP7" s="180">
        <f>'MS - Food Service'!AP15</f>
        <v>0</v>
      </c>
      <c r="AQ7" s="180">
        <f>'MS - Food Service'!AQ15</f>
        <v>0</v>
      </c>
      <c r="AR7" s="180">
        <f>'MS - Food Service'!AR15</f>
        <v>0</v>
      </c>
      <c r="AS7" s="180">
        <f>'MS - Food Service'!AS15</f>
        <v>0</v>
      </c>
      <c r="AT7" s="180">
        <f>'MS - Food Service'!AT15</f>
        <v>0</v>
      </c>
      <c r="AU7" s="180">
        <f>'MS - Food Service'!AU15</f>
        <v>0</v>
      </c>
      <c r="AV7" s="182">
        <f t="shared" si="1"/>
        <v>5496.8069468730528</v>
      </c>
    </row>
    <row r="8" spans="1:48" x14ac:dyDescent="0.3">
      <c r="A8" s="183" t="s">
        <v>480</v>
      </c>
      <c r="B8" s="199"/>
      <c r="C8" s="185">
        <f>SUM(C5:C7)</f>
        <v>30450.525776533872</v>
      </c>
      <c r="D8" s="208">
        <f>K8/C8</f>
        <v>0.9738237530873517</v>
      </c>
      <c r="E8" s="86"/>
      <c r="F8" s="75"/>
      <c r="G8" s="75"/>
      <c r="H8" s="75"/>
      <c r="I8" s="75"/>
      <c r="J8" s="75"/>
      <c r="K8" s="185">
        <f t="shared" ref="K8:AV8" si="2">SUM(K5:K7)</f>
        <v>29653.445295187361</v>
      </c>
      <c r="L8" s="185">
        <f t="shared" si="2"/>
        <v>29653.445295187361</v>
      </c>
      <c r="M8" s="185">
        <f t="shared" ref="M8:AU8" si="3">SUM(M5:M7)</f>
        <v>29653.445295187361</v>
      </c>
      <c r="N8" s="185">
        <f t="shared" si="3"/>
        <v>29649.259314648367</v>
      </c>
      <c r="O8" s="185">
        <f t="shared" si="3"/>
        <v>29626.344979270489</v>
      </c>
      <c r="P8" s="185">
        <f t="shared" si="3"/>
        <v>29617.863063003486</v>
      </c>
      <c r="Q8" s="185">
        <f t="shared" si="3"/>
        <v>29617.863063003486</v>
      </c>
      <c r="R8" s="185">
        <f t="shared" si="3"/>
        <v>29617.863063003486</v>
      </c>
      <c r="S8" s="185">
        <f t="shared" si="3"/>
        <v>29617.863063003486</v>
      </c>
      <c r="T8" s="185">
        <f t="shared" si="3"/>
        <v>29603.344644276935</v>
      </c>
      <c r="U8" s="185">
        <f t="shared" si="3"/>
        <v>29596.650499524934</v>
      </c>
      <c r="V8" s="185">
        <f t="shared" si="3"/>
        <v>29523.149118415869</v>
      </c>
      <c r="W8" s="185">
        <f t="shared" si="3"/>
        <v>29241.244354838029</v>
      </c>
      <c r="X8" s="185">
        <f t="shared" si="3"/>
        <v>29089.510387442002</v>
      </c>
      <c r="Y8" s="185">
        <f t="shared" si="3"/>
        <v>23161.796274685508</v>
      </c>
      <c r="Z8" s="185">
        <f t="shared" si="3"/>
        <v>2774.6564149014707</v>
      </c>
      <c r="AA8" s="185">
        <f t="shared" si="3"/>
        <v>8.8763466960000006</v>
      </c>
      <c r="AB8" s="185">
        <f t="shared" si="3"/>
        <v>8.8763466960000006</v>
      </c>
      <c r="AC8" s="185">
        <f t="shared" si="3"/>
        <v>8.8763466960000006</v>
      </c>
      <c r="AD8" s="185">
        <f t="shared" si="3"/>
        <v>8.8763466960000006</v>
      </c>
      <c r="AE8" s="185">
        <f t="shared" si="3"/>
        <v>0</v>
      </c>
      <c r="AF8" s="185">
        <f t="shared" si="3"/>
        <v>0</v>
      </c>
      <c r="AG8" s="185">
        <f t="shared" si="3"/>
        <v>0</v>
      </c>
      <c r="AH8" s="185">
        <f t="shared" si="3"/>
        <v>0</v>
      </c>
      <c r="AI8" s="185">
        <f t="shared" si="3"/>
        <v>0</v>
      </c>
      <c r="AJ8" s="185">
        <f t="shared" si="3"/>
        <v>0</v>
      </c>
      <c r="AK8" s="185">
        <f t="shared" si="3"/>
        <v>0</v>
      </c>
      <c r="AL8" s="185">
        <f t="shared" si="3"/>
        <v>0</v>
      </c>
      <c r="AM8" s="185">
        <f t="shared" si="3"/>
        <v>0</v>
      </c>
      <c r="AN8" s="185">
        <f t="shared" si="3"/>
        <v>0</v>
      </c>
      <c r="AO8" s="185">
        <f t="shared" si="3"/>
        <v>0</v>
      </c>
      <c r="AP8" s="185">
        <f t="shared" si="3"/>
        <v>0</v>
      </c>
      <c r="AQ8" s="185">
        <f t="shared" si="3"/>
        <v>0</v>
      </c>
      <c r="AR8" s="185">
        <f t="shared" si="3"/>
        <v>0</v>
      </c>
      <c r="AS8" s="185">
        <f t="shared" si="3"/>
        <v>0</v>
      </c>
      <c r="AT8" s="185">
        <f t="shared" si="3"/>
        <v>0</v>
      </c>
      <c r="AU8" s="185">
        <f t="shared" si="3"/>
        <v>0</v>
      </c>
      <c r="AV8" s="177">
        <f t="shared" si="2"/>
        <v>439733.24951236369</v>
      </c>
    </row>
    <row r="9" spans="1:48" x14ac:dyDescent="0.3">
      <c r="A9" s="183" t="s">
        <v>481</v>
      </c>
      <c r="B9" s="188"/>
      <c r="C9" s="189"/>
      <c r="D9" s="200"/>
      <c r="E9" s="78"/>
      <c r="F9" s="78"/>
      <c r="G9" s="78"/>
      <c r="H9" s="78"/>
      <c r="I9" s="78"/>
      <c r="J9" s="79"/>
      <c r="K9" s="177">
        <v>0</v>
      </c>
      <c r="L9" s="191">
        <f t="shared" ref="L9" si="4">K8-L8</f>
        <v>0</v>
      </c>
      <c r="M9" s="191">
        <f t="shared" ref="M9" si="5">L8-M8</f>
        <v>0</v>
      </c>
      <c r="N9" s="191">
        <f t="shared" ref="N9" si="6">M8-N8</f>
        <v>4.1859805389940448</v>
      </c>
      <c r="O9" s="191">
        <f t="shared" ref="O9" si="7">N8-O8</f>
        <v>22.91433537787816</v>
      </c>
      <c r="P9" s="191">
        <f t="shared" ref="P9" si="8">O8-P8</f>
        <v>8.4819162670028163</v>
      </c>
      <c r="Q9" s="191">
        <f t="shared" ref="Q9" si="9">P8-Q8</f>
        <v>0</v>
      </c>
      <c r="R9" s="191">
        <f t="shared" ref="R9" si="10">Q8-R8</f>
        <v>0</v>
      </c>
      <c r="S9" s="191">
        <f t="shared" ref="S9" si="11">R8-S8</f>
        <v>0</v>
      </c>
      <c r="T9" s="191">
        <f t="shared" ref="T9" si="12">S8-T8</f>
        <v>14.518418726551317</v>
      </c>
      <c r="U9" s="191">
        <f t="shared" ref="U9" si="13">T8-U8</f>
        <v>6.6941447520002839</v>
      </c>
      <c r="V9" s="191">
        <f t="shared" ref="V9" si="14">U8-V8</f>
        <v>73.501381109064823</v>
      </c>
      <c r="W9" s="191">
        <f t="shared" ref="W9" si="15">V8-W8</f>
        <v>281.90476357784064</v>
      </c>
      <c r="X9" s="191">
        <f t="shared" ref="X9" si="16">W8-X8</f>
        <v>151.73396739602686</v>
      </c>
      <c r="Y9" s="191">
        <f t="shared" ref="Y9" si="17">X8-Y8</f>
        <v>5927.7141127564937</v>
      </c>
      <c r="Z9" s="191">
        <f t="shared" ref="Z9" si="18">Y8-Z8</f>
        <v>20387.139859784038</v>
      </c>
      <c r="AA9" s="191">
        <f t="shared" ref="AA9" si="19">Z8-AA8</f>
        <v>2765.7800682054708</v>
      </c>
      <c r="AB9" s="191">
        <f t="shared" ref="AB9" si="20">AA8-AB8</f>
        <v>0</v>
      </c>
      <c r="AC9" s="191">
        <f t="shared" ref="AC9" si="21">AB8-AC8</f>
        <v>0</v>
      </c>
      <c r="AD9" s="191">
        <f t="shared" ref="AD9" si="22">AC8-AD8</f>
        <v>0</v>
      </c>
      <c r="AE9" s="191">
        <f t="shared" ref="AE9" si="23">AD8-AE8</f>
        <v>8.8763466960000006</v>
      </c>
      <c r="AF9" s="191">
        <f t="shared" ref="AF9" si="24">AE8-AF8</f>
        <v>0</v>
      </c>
      <c r="AG9" s="191">
        <f t="shared" ref="AG9" si="25">AF8-AG8</f>
        <v>0</v>
      </c>
      <c r="AH9" s="191">
        <f t="shared" ref="AH9" si="26">AG8-AH8</f>
        <v>0</v>
      </c>
      <c r="AI9" s="191">
        <f t="shared" ref="AI9" si="27">AH8-AI8</f>
        <v>0</v>
      </c>
      <c r="AJ9" s="191">
        <f t="shared" ref="AJ9" si="28">AI8-AJ8</f>
        <v>0</v>
      </c>
      <c r="AK9" s="191">
        <f t="shared" ref="AK9" si="29">AJ8-AK8</f>
        <v>0</v>
      </c>
      <c r="AL9" s="191">
        <f t="shared" ref="AL9" si="30">AK8-AL8</f>
        <v>0</v>
      </c>
      <c r="AM9" s="191">
        <f t="shared" ref="AM9" si="31">AL8-AM8</f>
        <v>0</v>
      </c>
      <c r="AN9" s="191">
        <f t="shared" ref="AN9" si="32">AM8-AN8</f>
        <v>0</v>
      </c>
      <c r="AO9" s="191">
        <f t="shared" ref="AO9" si="33">AN8-AO8</f>
        <v>0</v>
      </c>
      <c r="AP9" s="191">
        <f t="shared" ref="AP9" si="34">AO8-AP8</f>
        <v>0</v>
      </c>
      <c r="AQ9" s="191">
        <f t="shared" ref="AQ9" si="35">AP8-AQ8</f>
        <v>0</v>
      </c>
      <c r="AR9" s="191">
        <f t="shared" ref="AR9" si="36">AQ8-AR8</f>
        <v>0</v>
      </c>
      <c r="AS9" s="191">
        <f t="shared" ref="AS9" si="37">AR8-AS8</f>
        <v>0</v>
      </c>
      <c r="AT9" s="191">
        <f t="shared" ref="AT9" si="38">AS8-AT8</f>
        <v>0</v>
      </c>
      <c r="AU9" s="191">
        <f t="shared" ref="AU9" si="39">AT8-AU8</f>
        <v>0</v>
      </c>
      <c r="AV9" s="85"/>
    </row>
    <row r="10" spans="1:48" x14ac:dyDescent="0.3">
      <c r="A10" s="183" t="s">
        <v>482</v>
      </c>
      <c r="B10" s="188"/>
      <c r="C10" s="189"/>
      <c r="D10" s="189"/>
      <c r="E10" s="75"/>
      <c r="F10" s="75"/>
      <c r="G10" s="75"/>
      <c r="H10" s="75"/>
      <c r="I10" s="75"/>
      <c r="J10" s="80"/>
      <c r="K10" s="177">
        <f>$K$8-K8</f>
        <v>0</v>
      </c>
      <c r="L10" s="193">
        <f t="shared" ref="L10" si="40">$K$8-L8</f>
        <v>0</v>
      </c>
      <c r="M10" s="193">
        <f t="shared" ref="M10:AU10" si="41">$K$8-M8</f>
        <v>0</v>
      </c>
      <c r="N10" s="193">
        <f t="shared" si="41"/>
        <v>4.1859805389940448</v>
      </c>
      <c r="O10" s="193">
        <f t="shared" si="41"/>
        <v>27.100315916872205</v>
      </c>
      <c r="P10" s="193">
        <f t="shared" si="41"/>
        <v>35.582232183875021</v>
      </c>
      <c r="Q10" s="193">
        <f t="shared" si="41"/>
        <v>35.582232183875021</v>
      </c>
      <c r="R10" s="193">
        <f t="shared" si="41"/>
        <v>35.582232183875021</v>
      </c>
      <c r="S10" s="193">
        <f t="shared" si="41"/>
        <v>35.582232183875021</v>
      </c>
      <c r="T10" s="193">
        <f t="shared" si="41"/>
        <v>50.100650910426339</v>
      </c>
      <c r="U10" s="193">
        <f t="shared" si="41"/>
        <v>56.794795662426623</v>
      </c>
      <c r="V10" s="193">
        <f t="shared" si="41"/>
        <v>130.29617677149145</v>
      </c>
      <c r="W10" s="193">
        <f t="shared" si="41"/>
        <v>412.20094034933209</v>
      </c>
      <c r="X10" s="193">
        <f t="shared" si="41"/>
        <v>563.93490774535894</v>
      </c>
      <c r="Y10" s="193">
        <f t="shared" si="41"/>
        <v>6491.6490205018526</v>
      </c>
      <c r="Z10" s="193">
        <f t="shared" si="41"/>
        <v>26878.788880285891</v>
      </c>
      <c r="AA10" s="193">
        <f t="shared" si="41"/>
        <v>29644.56894849136</v>
      </c>
      <c r="AB10" s="193">
        <f t="shared" si="41"/>
        <v>29644.56894849136</v>
      </c>
      <c r="AC10" s="193">
        <f t="shared" si="41"/>
        <v>29644.56894849136</v>
      </c>
      <c r="AD10" s="193">
        <f t="shared" si="41"/>
        <v>29644.56894849136</v>
      </c>
      <c r="AE10" s="193">
        <f t="shared" si="41"/>
        <v>29653.445295187361</v>
      </c>
      <c r="AF10" s="193">
        <f t="shared" si="41"/>
        <v>29653.445295187361</v>
      </c>
      <c r="AG10" s="193">
        <f t="shared" si="41"/>
        <v>29653.445295187361</v>
      </c>
      <c r="AH10" s="193">
        <f t="shared" si="41"/>
        <v>29653.445295187361</v>
      </c>
      <c r="AI10" s="193">
        <f t="shared" si="41"/>
        <v>29653.445295187361</v>
      </c>
      <c r="AJ10" s="193">
        <f t="shared" si="41"/>
        <v>29653.445295187361</v>
      </c>
      <c r="AK10" s="193">
        <f t="shared" si="41"/>
        <v>29653.445295187361</v>
      </c>
      <c r="AL10" s="193">
        <f t="shared" si="41"/>
        <v>29653.445295187361</v>
      </c>
      <c r="AM10" s="193">
        <f t="shared" si="41"/>
        <v>29653.445295187361</v>
      </c>
      <c r="AN10" s="193">
        <f t="shared" si="41"/>
        <v>29653.445295187361</v>
      </c>
      <c r="AO10" s="193">
        <f t="shared" si="41"/>
        <v>29653.445295187361</v>
      </c>
      <c r="AP10" s="193">
        <f t="shared" si="41"/>
        <v>29653.445295187361</v>
      </c>
      <c r="AQ10" s="193">
        <f t="shared" si="41"/>
        <v>29653.445295187361</v>
      </c>
      <c r="AR10" s="193">
        <f t="shared" si="41"/>
        <v>29653.445295187361</v>
      </c>
      <c r="AS10" s="193">
        <f t="shared" si="41"/>
        <v>29653.445295187361</v>
      </c>
      <c r="AT10" s="193">
        <f t="shared" si="41"/>
        <v>29653.445295187361</v>
      </c>
      <c r="AU10" s="193">
        <f t="shared" si="41"/>
        <v>29653.445295187361</v>
      </c>
      <c r="AV10" s="81"/>
    </row>
    <row r="11" spans="1:48" x14ac:dyDescent="0.3">
      <c r="A11" s="196" t="s">
        <v>66</v>
      </c>
      <c r="B11" s="209">
        <f>SUMPRODUCT(B5:B7,C5:C7)/C8</f>
        <v>14.81857259234709</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idden="1" x14ac:dyDescent="0.3">
      <c r="A12" s="30"/>
      <c r="B12" s="10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08" t="str">
        <f>A3</f>
        <v>Channel</v>
      </c>
      <c r="B13" s="510" t="str">
        <f>B3</f>
        <v>WAML</v>
      </c>
      <c r="C13" s="510" t="str">
        <f>C3</f>
        <v>Annual Verified Gross Savings (MWh)</v>
      </c>
      <c r="D13" s="510" t="str">
        <f>D3</f>
        <v>NTGR</v>
      </c>
      <c r="E13" s="106"/>
      <c r="F13" s="29"/>
      <c r="G13" s="29"/>
      <c r="H13" s="29"/>
      <c r="I13" s="29"/>
      <c r="J13" s="108"/>
      <c r="K13" s="89" t="s">
        <v>283</v>
      </c>
      <c r="L13" s="90"/>
      <c r="M13" s="90"/>
      <c r="N13" s="90"/>
      <c r="O13" s="90"/>
      <c r="P13" s="90"/>
      <c r="Q13" s="90"/>
      <c r="R13" s="90"/>
      <c r="S13" s="90"/>
      <c r="T13" s="90"/>
      <c r="U13" s="564"/>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idden="1" x14ac:dyDescent="0.3">
      <c r="A14" s="513"/>
      <c r="B14" s="512"/>
      <c r="C14" s="512"/>
      <c r="D14" s="511"/>
      <c r="E14" s="1"/>
      <c r="F14" s="1"/>
      <c r="G14" s="1"/>
      <c r="H14" s="1"/>
      <c r="I14" s="1"/>
      <c r="J14" s="1"/>
      <c r="K14" s="99">
        <f>V4</f>
        <v>2035</v>
      </c>
      <c r="L14" s="99">
        <f t="shared" ref="L14:U20" si="42">W4</f>
        <v>2036</v>
      </c>
      <c r="M14" s="99">
        <f t="shared" si="42"/>
        <v>2037</v>
      </c>
      <c r="N14" s="99">
        <f t="shared" si="42"/>
        <v>2038</v>
      </c>
      <c r="O14" s="99">
        <f t="shared" si="42"/>
        <v>2039</v>
      </c>
      <c r="P14" s="99">
        <f t="shared" si="42"/>
        <v>2040</v>
      </c>
      <c r="Q14" s="99">
        <f t="shared" si="42"/>
        <v>2041</v>
      </c>
      <c r="R14" s="99">
        <f t="shared" si="42"/>
        <v>2042</v>
      </c>
      <c r="S14" s="99">
        <f t="shared" si="42"/>
        <v>2043</v>
      </c>
      <c r="T14" s="99">
        <f t="shared" si="42"/>
        <v>2044</v>
      </c>
      <c r="U14" s="99">
        <f t="shared" si="42"/>
        <v>2045</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idden="1" x14ac:dyDescent="0.3">
      <c r="A15" s="202" t="str">
        <f>A5</f>
        <v>Lighting</v>
      </c>
      <c r="B15" s="203">
        <f t="shared" ref="B15:D15" si="43">B5</f>
        <v>14.874167933936045</v>
      </c>
      <c r="C15" s="204">
        <f t="shared" si="43"/>
        <v>29560.815968924653</v>
      </c>
      <c r="D15" s="205">
        <f t="shared" si="43"/>
        <v>0.9793152437828484</v>
      </c>
      <c r="E15" s="206"/>
      <c r="F15" s="206"/>
      <c r="G15" s="206"/>
      <c r="H15" s="206"/>
      <c r="I15" s="206"/>
      <c r="J15" s="206"/>
      <c r="K15" s="180">
        <f t="shared" ref="K15:K20" si="44">V5</f>
        <v>28940.875780760362</v>
      </c>
      <c r="L15" s="180">
        <f t="shared" si="42"/>
        <v>28940.875780760362</v>
      </c>
      <c r="M15" s="180">
        <f t="shared" si="42"/>
        <v>28789.141813364335</v>
      </c>
      <c r="N15" s="180">
        <f t="shared" si="42"/>
        <v>22861.427700607841</v>
      </c>
      <c r="O15" s="180">
        <f t="shared" si="42"/>
        <v>2746.6933231710223</v>
      </c>
      <c r="P15" s="180">
        <f t="shared" si="42"/>
        <v>0</v>
      </c>
      <c r="Q15" s="180">
        <f t="shared" si="42"/>
        <v>0</v>
      </c>
      <c r="R15" s="180">
        <f t="shared" si="42"/>
        <v>0</v>
      </c>
      <c r="S15" s="180">
        <f t="shared" si="42"/>
        <v>0</v>
      </c>
      <c r="T15" s="180">
        <f t="shared" si="42"/>
        <v>0</v>
      </c>
      <c r="U15" s="180">
        <f t="shared" si="42"/>
        <v>0</v>
      </c>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202" t="str">
        <f t="shared" ref="A16:D16" si="45">A6</f>
        <v>HVAC</v>
      </c>
      <c r="B16" s="203">
        <f t="shared" si="45"/>
        <v>13.128951974758388</v>
      </c>
      <c r="C16" s="204">
        <f t="shared" si="45"/>
        <v>393.77358154575893</v>
      </c>
      <c r="D16" s="205">
        <f t="shared" si="45"/>
        <v>0.70134944314823811</v>
      </c>
      <c r="E16" s="206"/>
      <c r="F16" s="206"/>
      <c r="G16" s="206"/>
      <c r="H16" s="206"/>
      <c r="I16" s="206"/>
      <c r="J16" s="206"/>
      <c r="K16" s="180">
        <f t="shared" si="44"/>
        <v>175.57118511766797</v>
      </c>
      <c r="L16" s="180">
        <f t="shared" si="42"/>
        <v>175.57118511766797</v>
      </c>
      <c r="M16" s="180">
        <f t="shared" si="42"/>
        <v>175.57118511766797</v>
      </c>
      <c r="N16" s="180">
        <f t="shared" si="42"/>
        <v>175.57118511766797</v>
      </c>
      <c r="O16" s="180">
        <f t="shared" si="42"/>
        <v>19.086745034448739</v>
      </c>
      <c r="P16" s="180">
        <f t="shared" si="42"/>
        <v>0</v>
      </c>
      <c r="Q16" s="180">
        <f t="shared" si="42"/>
        <v>0</v>
      </c>
      <c r="R16" s="180">
        <f t="shared" si="42"/>
        <v>0</v>
      </c>
      <c r="S16" s="180">
        <f t="shared" si="42"/>
        <v>0</v>
      </c>
      <c r="T16" s="180">
        <f t="shared" si="42"/>
        <v>0</v>
      </c>
      <c r="U16" s="180">
        <f t="shared" si="42"/>
        <v>0</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202" t="str">
        <f t="shared" ref="A17:D17" si="46">A7</f>
        <v>Food Service</v>
      </c>
      <c r="B17" s="203">
        <f t="shared" si="46"/>
        <v>12.846311547488632</v>
      </c>
      <c r="C17" s="204">
        <f t="shared" si="46"/>
        <v>495.93622606345724</v>
      </c>
      <c r="D17" s="205">
        <f t="shared" si="46"/>
        <v>0.86284222351129214</v>
      </c>
      <c r="E17" s="206"/>
      <c r="F17" s="206"/>
      <c r="G17" s="206"/>
      <c r="H17" s="206"/>
      <c r="I17" s="206"/>
      <c r="J17" s="206"/>
      <c r="K17" s="180">
        <f t="shared" si="44"/>
        <v>406.7021525378417</v>
      </c>
      <c r="L17" s="180">
        <f t="shared" si="42"/>
        <v>124.79738896000001</v>
      </c>
      <c r="M17" s="180">
        <f t="shared" si="42"/>
        <v>124.79738896000001</v>
      </c>
      <c r="N17" s="180">
        <f t="shared" si="42"/>
        <v>124.79738896000001</v>
      </c>
      <c r="O17" s="180">
        <f t="shared" si="42"/>
        <v>8.8763466960000006</v>
      </c>
      <c r="P17" s="180">
        <f t="shared" si="42"/>
        <v>8.8763466960000006</v>
      </c>
      <c r="Q17" s="180">
        <f t="shared" si="42"/>
        <v>8.8763466960000006</v>
      </c>
      <c r="R17" s="180">
        <f t="shared" si="42"/>
        <v>8.8763466960000006</v>
      </c>
      <c r="S17" s="180">
        <f t="shared" si="42"/>
        <v>8.8763466960000006</v>
      </c>
      <c r="T17" s="180">
        <f t="shared" si="42"/>
        <v>0</v>
      </c>
      <c r="U17" s="180">
        <f t="shared" si="42"/>
        <v>0</v>
      </c>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183" t="str">
        <f>A8</f>
        <v>2024 CPAS</v>
      </c>
      <c r="B18" s="199"/>
      <c r="C18" s="185">
        <f>C8</f>
        <v>30450.525776533872</v>
      </c>
      <c r="D18" s="208">
        <f>D8</f>
        <v>0.9738237530873517</v>
      </c>
      <c r="E18" s="86"/>
      <c r="F18" s="75"/>
      <c r="G18" s="75"/>
      <c r="H18" s="75"/>
      <c r="I18" s="75"/>
      <c r="J18" s="75"/>
      <c r="K18" s="185">
        <f t="shared" si="44"/>
        <v>29523.149118415869</v>
      </c>
      <c r="L18" s="185">
        <f t="shared" si="42"/>
        <v>29241.244354838029</v>
      </c>
      <c r="M18" s="185">
        <f t="shared" si="42"/>
        <v>29089.510387442002</v>
      </c>
      <c r="N18" s="185">
        <f t="shared" si="42"/>
        <v>23161.796274685508</v>
      </c>
      <c r="O18" s="185">
        <f t="shared" si="42"/>
        <v>2774.6564149014707</v>
      </c>
      <c r="P18" s="185">
        <f t="shared" si="42"/>
        <v>8.8763466960000006</v>
      </c>
      <c r="Q18" s="185">
        <f t="shared" si="42"/>
        <v>8.8763466960000006</v>
      </c>
      <c r="R18" s="185">
        <f t="shared" si="42"/>
        <v>8.8763466960000006</v>
      </c>
      <c r="S18" s="185">
        <f t="shared" si="42"/>
        <v>8.8763466960000006</v>
      </c>
      <c r="T18" s="185">
        <f t="shared" si="42"/>
        <v>0</v>
      </c>
      <c r="U18" s="185">
        <f t="shared" si="42"/>
        <v>0</v>
      </c>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183" t="str">
        <f>A9</f>
        <v>Expiring 2024 CPAS</v>
      </c>
      <c r="B19" s="188"/>
      <c r="C19" s="189"/>
      <c r="D19" s="200"/>
      <c r="E19" s="78"/>
      <c r="F19" s="78"/>
      <c r="G19" s="78"/>
      <c r="H19" s="78"/>
      <c r="I19" s="78"/>
      <c r="J19" s="79"/>
      <c r="K19" s="177">
        <f t="shared" si="44"/>
        <v>73.501381109064823</v>
      </c>
      <c r="L19" s="177">
        <f t="shared" si="42"/>
        <v>281.90476357784064</v>
      </c>
      <c r="M19" s="177">
        <f t="shared" si="42"/>
        <v>151.73396739602686</v>
      </c>
      <c r="N19" s="177">
        <f t="shared" si="42"/>
        <v>5927.7141127564937</v>
      </c>
      <c r="O19" s="177">
        <f t="shared" si="42"/>
        <v>20387.139859784038</v>
      </c>
      <c r="P19" s="177">
        <f t="shared" si="42"/>
        <v>2765.7800682054708</v>
      </c>
      <c r="Q19" s="177">
        <f t="shared" si="42"/>
        <v>0</v>
      </c>
      <c r="R19" s="177">
        <f t="shared" si="42"/>
        <v>0</v>
      </c>
      <c r="S19" s="177">
        <f t="shared" si="42"/>
        <v>0</v>
      </c>
      <c r="T19" s="177">
        <f t="shared" si="42"/>
        <v>8.8763466960000006</v>
      </c>
      <c r="U19" s="177">
        <f t="shared" si="42"/>
        <v>0</v>
      </c>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183" t="str">
        <f>A10</f>
        <v>Expired 2024 CPAS</v>
      </c>
      <c r="B20" s="188"/>
      <c r="C20" s="189"/>
      <c r="D20" s="189"/>
      <c r="E20" s="75"/>
      <c r="F20" s="75"/>
      <c r="G20" s="75"/>
      <c r="H20" s="75"/>
      <c r="I20" s="75"/>
      <c r="J20" s="80"/>
      <c r="K20" s="177">
        <f t="shared" si="44"/>
        <v>130.29617677149145</v>
      </c>
      <c r="L20" s="177">
        <f t="shared" si="42"/>
        <v>412.20094034933209</v>
      </c>
      <c r="M20" s="177">
        <f t="shared" si="42"/>
        <v>563.93490774535894</v>
      </c>
      <c r="N20" s="177">
        <f t="shared" si="42"/>
        <v>6491.6490205018526</v>
      </c>
      <c r="O20" s="177">
        <f t="shared" si="42"/>
        <v>26878.788880285891</v>
      </c>
      <c r="P20" s="177">
        <f t="shared" si="42"/>
        <v>29644.56894849136</v>
      </c>
      <c r="Q20" s="177">
        <f t="shared" si="42"/>
        <v>29644.56894849136</v>
      </c>
      <c r="R20" s="177">
        <f t="shared" si="42"/>
        <v>29644.56894849136</v>
      </c>
      <c r="S20" s="177">
        <f t="shared" si="42"/>
        <v>29644.56894849136</v>
      </c>
      <c r="T20" s="177">
        <f t="shared" si="42"/>
        <v>29653.445295187361</v>
      </c>
      <c r="U20" s="177">
        <f t="shared" si="42"/>
        <v>29653.445295187361</v>
      </c>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196" t="str">
        <f>A11</f>
        <v>WAML</v>
      </c>
      <c r="B21" s="209">
        <f>B11</f>
        <v>14.81857259234709</v>
      </c>
      <c r="C21" s="56"/>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30"/>
      <c r="B22" s="100"/>
      <c r="C22" s="30"/>
      <c r="D22" s="30"/>
      <c r="E22" s="30"/>
      <c r="F22" s="30"/>
      <c r="G22" s="30"/>
      <c r="H22" s="30"/>
      <c r="I22" s="30"/>
      <c r="J22" s="30"/>
      <c r="K22" s="30"/>
      <c r="L22" s="30"/>
      <c r="M22" s="30"/>
      <c r="N22" s="30"/>
      <c r="O22" s="30"/>
      <c r="P22" s="30"/>
      <c r="Q22" s="30"/>
      <c r="R22" s="30"/>
      <c r="S22" s="30"/>
      <c r="T22" s="30"/>
      <c r="U22" s="30"/>
      <c r="V22" s="30"/>
    </row>
    <row r="23" spans="1:48" x14ac:dyDescent="0.3">
      <c r="A23" s="103"/>
      <c r="B23" s="104"/>
      <c r="C23" s="104"/>
      <c r="D23" s="104"/>
      <c r="E23" s="104"/>
      <c r="F23" s="104"/>
      <c r="G23" s="104"/>
      <c r="H23" s="104"/>
      <c r="I23" s="104"/>
    </row>
    <row r="24" spans="1:48" x14ac:dyDescent="0.3">
      <c r="A24" s="103"/>
      <c r="B24" s="104"/>
      <c r="C24" s="104"/>
      <c r="D24" s="104"/>
      <c r="E24" s="104"/>
      <c r="F24" s="104"/>
      <c r="G24" s="104"/>
      <c r="H24" s="104"/>
      <c r="I24" s="104"/>
    </row>
    <row r="25" spans="1:48" x14ac:dyDescent="0.3">
      <c r="A25" s="103"/>
      <c r="B25" s="104"/>
      <c r="C25" s="104"/>
      <c r="D25" s="104"/>
      <c r="E25" s="104"/>
      <c r="F25" s="104"/>
      <c r="G25" s="104"/>
      <c r="H25" s="104"/>
      <c r="I25" s="104"/>
    </row>
    <row r="26" spans="1:48" x14ac:dyDescent="0.3">
      <c r="A26" s="103"/>
      <c r="B26" s="104"/>
      <c r="C26" s="104"/>
      <c r="D26" s="104"/>
      <c r="E26" s="104"/>
      <c r="F26" s="104"/>
      <c r="G26" s="104"/>
      <c r="H26" s="104"/>
      <c r="I26" s="104"/>
    </row>
    <row r="27" spans="1:48" x14ac:dyDescent="0.3">
      <c r="A27" s="103"/>
      <c r="B27" s="104"/>
      <c r="C27" s="104"/>
      <c r="D27" s="104"/>
      <c r="E27" s="104"/>
      <c r="F27" s="104"/>
      <c r="G27" s="104"/>
      <c r="H27" s="104"/>
      <c r="I27" s="104"/>
    </row>
    <row r="28" spans="1:48" x14ac:dyDescent="0.3">
      <c r="A28" s="103"/>
      <c r="B28" s="104"/>
      <c r="C28" s="104"/>
      <c r="D28" s="104"/>
      <c r="E28" s="104"/>
      <c r="F28" s="104"/>
      <c r="G28" s="104"/>
      <c r="H28" s="104"/>
      <c r="I28" s="104"/>
    </row>
    <row r="29" spans="1:48" x14ac:dyDescent="0.3">
      <c r="A29" s="103"/>
      <c r="B29" s="104"/>
      <c r="C29" s="104"/>
      <c r="D29" s="104"/>
      <c r="E29" s="104"/>
      <c r="F29" s="104"/>
      <c r="G29" s="104"/>
      <c r="H29" s="104"/>
      <c r="I29" s="104"/>
    </row>
  </sheetData>
  <mergeCells count="9">
    <mergeCell ref="A13:A14"/>
    <mergeCell ref="B13:B14"/>
    <mergeCell ref="C13:C14"/>
    <mergeCell ref="D13:D14"/>
    <mergeCell ref="AV3:AV4"/>
    <mergeCell ref="A3:A4"/>
    <mergeCell ref="B3:B4"/>
    <mergeCell ref="C3:C4"/>
    <mergeCell ref="D3:D4"/>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EB8-6725-46FD-9B3C-A086D99529CA}">
  <dimension ref="A1:B5"/>
  <sheetViews>
    <sheetView workbookViewId="0">
      <selection activeCell="B6" sqref="B6"/>
    </sheetView>
    <sheetView workbookViewId="1"/>
  </sheetViews>
  <sheetFormatPr defaultRowHeight="15.75" x14ac:dyDescent="0.3"/>
  <cols>
    <col min="1" max="1" width="21.5546875" bestFit="1" customWidth="1"/>
    <col min="2" max="2" width="111.44140625" customWidth="1"/>
  </cols>
  <sheetData>
    <row r="1" spans="1:2" ht="15.75" customHeight="1" x14ac:dyDescent="0.3">
      <c r="A1" s="15" t="s">
        <v>17</v>
      </c>
      <c r="B1" s="15" t="s">
        <v>54</v>
      </c>
    </row>
    <row r="2" spans="1:2" x14ac:dyDescent="0.3">
      <c r="A2" s="336" t="s">
        <v>18</v>
      </c>
      <c r="B2" s="390" t="s">
        <v>572</v>
      </c>
    </row>
    <row r="3" spans="1:2" x14ac:dyDescent="0.3">
      <c r="A3" s="391" t="s">
        <v>573</v>
      </c>
      <c r="B3" s="392" t="s">
        <v>260</v>
      </c>
    </row>
    <row r="4" spans="1:2" x14ac:dyDescent="0.3">
      <c r="A4" s="391" t="s">
        <v>58</v>
      </c>
      <c r="B4" s="392" t="s">
        <v>53</v>
      </c>
    </row>
    <row r="5" spans="1:2" x14ac:dyDescent="0.3">
      <c r="A5" s="391" t="s">
        <v>29</v>
      </c>
      <c r="B5" s="392" t="s">
        <v>711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9DF2-EC2C-49ED-8401-B60E67F6EDE4}">
  <dimension ref="A1:AX37"/>
  <sheetViews>
    <sheetView workbookViewId="0">
      <selection activeCell="L43" sqref="L43"/>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549</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6.5"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s="60" customFormat="1" ht="16.5" customHeight="1" x14ac:dyDescent="0.25">
      <c r="A3" s="508" t="s">
        <v>330</v>
      </c>
      <c r="B3" s="510" t="s">
        <v>66</v>
      </c>
      <c r="C3" s="510" t="s">
        <v>282</v>
      </c>
      <c r="D3" s="510" t="s">
        <v>57</v>
      </c>
      <c r="E3" s="17"/>
      <c r="F3" s="32"/>
      <c r="G3" s="32"/>
      <c r="H3" s="32"/>
      <c r="I3" s="32"/>
      <c r="J3" s="32"/>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4" t="s">
        <v>1</v>
      </c>
    </row>
    <row r="4" spans="1:48" s="60" customFormat="1" ht="13.5" x14ac:dyDescent="0.25">
      <c r="A4" s="509"/>
      <c r="B4" s="511"/>
      <c r="C4" s="512"/>
      <c r="D4" s="515"/>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5"/>
    </row>
    <row r="5" spans="1:48" ht="15.75" customHeight="1" x14ac:dyDescent="0.3">
      <c r="A5" s="222" t="s">
        <v>332</v>
      </c>
      <c r="B5" s="223">
        <f>'RP - IQ Carryover'!B12</f>
        <v>9.9860187958511766</v>
      </c>
      <c r="C5" s="180">
        <f>'RP - IQ Carryover'!C9</f>
        <v>4663.3747454685354</v>
      </c>
      <c r="D5" s="224">
        <f>'RP - IQ Carryover'!D9</f>
        <v>0.90842572832917123</v>
      </c>
      <c r="E5" s="93"/>
      <c r="F5" s="137"/>
      <c r="G5" s="117"/>
      <c r="H5" s="117"/>
      <c r="I5" s="117"/>
      <c r="J5" s="220"/>
      <c r="K5" s="180">
        <f>'RP - IQ Carryover'!K9</f>
        <v>4236.3295996241177</v>
      </c>
      <c r="L5" s="180">
        <f>'RP - IQ Carryover'!L9</f>
        <v>4236.3295996241177</v>
      </c>
      <c r="M5" s="180">
        <f>'RP - IQ Carryover'!M9</f>
        <v>4236.3295996241177</v>
      </c>
      <c r="N5" s="180">
        <f>'RP - IQ Carryover'!N9</f>
        <v>4236.3295996241177</v>
      </c>
      <c r="O5" s="180">
        <f>'RP - IQ Carryover'!O9</f>
        <v>4236.3295996241177</v>
      </c>
      <c r="P5" s="180">
        <f>'RP - IQ Carryover'!P9</f>
        <v>4236.3295996241177</v>
      </c>
      <c r="Q5" s="180">
        <f>'RP - IQ Carryover'!Q9</f>
        <v>4236.3295996241177</v>
      </c>
      <c r="R5" s="180">
        <f>'RP - IQ Carryover'!R9</f>
        <v>3284.4498496414085</v>
      </c>
      <c r="S5" s="180">
        <f>'RP - IQ Carryover'!S9</f>
        <v>3251.9152520663129</v>
      </c>
      <c r="T5" s="180">
        <f>'RP - IQ Carryover'!T9</f>
        <v>3251.9152520663129</v>
      </c>
      <c r="U5" s="180">
        <f>'RP - IQ Carryover'!U9</f>
        <v>0</v>
      </c>
      <c r="V5" s="180">
        <f>'RP - IQ Carryover'!V9</f>
        <v>0</v>
      </c>
      <c r="W5" s="180">
        <f>'RP - IQ Carryover'!W9</f>
        <v>0</v>
      </c>
      <c r="X5" s="180">
        <f>'RP - IQ Carryover'!X9</f>
        <v>0</v>
      </c>
      <c r="Y5" s="180">
        <f>'RP - IQ Carryover'!Y9</f>
        <v>0</v>
      </c>
      <c r="Z5" s="180">
        <f>'RP - IQ Carryover'!Z9</f>
        <v>0</v>
      </c>
      <c r="AA5" s="180">
        <f>'RP - IQ Carryover'!AA9</f>
        <v>0</v>
      </c>
      <c r="AB5" s="180">
        <f>'RP - IQ Carryover'!AB9</f>
        <v>0</v>
      </c>
      <c r="AC5" s="180">
        <f>'RP - IQ Carryover'!AC9</f>
        <v>0</v>
      </c>
      <c r="AD5" s="180">
        <f>'RP - IQ Carryover'!AD9</f>
        <v>0</v>
      </c>
      <c r="AE5" s="180">
        <f>'RP - IQ Carryover'!AE9</f>
        <v>0</v>
      </c>
      <c r="AF5" s="180">
        <f>'RP - IQ Carryover'!AF9</f>
        <v>0</v>
      </c>
      <c r="AG5" s="180">
        <f>'RP - IQ Carryover'!AG9</f>
        <v>0</v>
      </c>
      <c r="AH5" s="180">
        <f>'RP - IQ Carryover'!AH9</f>
        <v>0</v>
      </c>
      <c r="AI5" s="180">
        <f>'RP - IQ Carryover'!AI9</f>
        <v>0</v>
      </c>
      <c r="AJ5" s="180">
        <f>'RP - IQ Carryover'!AJ9</f>
        <v>0</v>
      </c>
      <c r="AK5" s="180">
        <f>'RP - IQ Carryover'!AK9</f>
        <v>0</v>
      </c>
      <c r="AL5" s="180">
        <f>'RP - IQ Carryover'!AL9</f>
        <v>0</v>
      </c>
      <c r="AM5" s="180">
        <f>'RP - IQ Carryover'!AM9</f>
        <v>0</v>
      </c>
      <c r="AN5" s="180">
        <f>'RP - IQ Carryover'!AN9</f>
        <v>0</v>
      </c>
      <c r="AO5" s="180">
        <f>'RP - IQ Carryover'!AO9</f>
        <v>0</v>
      </c>
      <c r="AP5" s="180">
        <f>'RP - IQ Carryover'!AP9</f>
        <v>0</v>
      </c>
      <c r="AQ5" s="180">
        <f>'RP - IQ Carryover'!AQ9</f>
        <v>0</v>
      </c>
      <c r="AR5" s="180">
        <f>'RP - IQ Carryover'!AR9</f>
        <v>0</v>
      </c>
      <c r="AS5" s="180">
        <f>'RP - IQ Carryover'!AS9</f>
        <v>0</v>
      </c>
      <c r="AT5" s="180">
        <f>'RP - IQ Carryover'!AT9</f>
        <v>0</v>
      </c>
      <c r="AU5" s="180">
        <f>'RP - IQ Carryover'!AU9</f>
        <v>0</v>
      </c>
      <c r="AV5" s="211">
        <f>SUM(E5:AU5)</f>
        <v>39442.587551142853</v>
      </c>
    </row>
    <row r="6" spans="1:48" ht="15.75" customHeight="1" x14ac:dyDescent="0.3">
      <c r="A6" s="222" t="s">
        <v>333</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ref="AV6:AV9" si="1">SUM(E6:AU6)</f>
        <v>24173.359428609478</v>
      </c>
    </row>
    <row r="7" spans="1:48" ht="15.75" customHeight="1" x14ac:dyDescent="0.3">
      <c r="A7" s="222" t="s">
        <v>127</v>
      </c>
      <c r="B7" s="223">
        <f>'IQ - Carryover'!B15</f>
        <v>10</v>
      </c>
      <c r="C7" s="180">
        <f>'IQ - Carryover'!C12</f>
        <v>31.613754103412731</v>
      </c>
      <c r="D7" s="224">
        <f>'IQ - Carryover'!D12</f>
        <v>1</v>
      </c>
      <c r="E7" s="93"/>
      <c r="F7" s="137"/>
      <c r="G7" s="117"/>
      <c r="H7" s="117"/>
      <c r="I7" s="117"/>
      <c r="J7" s="220"/>
      <c r="K7" s="180">
        <f>'IQ - Carryover'!K12</f>
        <v>31.613754103412731</v>
      </c>
      <c r="L7" s="180">
        <f>'IQ - Carryover'!L12</f>
        <v>31.613754103412731</v>
      </c>
      <c r="M7" s="180">
        <f>'IQ - Carryover'!M12</f>
        <v>31.613754103412731</v>
      </c>
      <c r="N7" s="180">
        <f>'IQ - Carryover'!N12</f>
        <v>31.613754103412731</v>
      </c>
      <c r="O7" s="180">
        <f>'IQ - Carryover'!O12</f>
        <v>31.613754103412731</v>
      </c>
      <c r="P7" s="180">
        <f>'IQ - Carryover'!P12</f>
        <v>31.613754103412731</v>
      </c>
      <c r="Q7" s="180">
        <f>'IQ - Carryover'!Q12</f>
        <v>31.613754103412731</v>
      </c>
      <c r="R7" s="180">
        <f>'IQ - Carryover'!R12</f>
        <v>23.80176597941449</v>
      </c>
      <c r="S7" s="180">
        <f>'IQ - Carryover'!S12</f>
        <v>23.80176597941449</v>
      </c>
      <c r="T7" s="180">
        <f>'IQ - Carryover'!T12</f>
        <v>23.80176597941449</v>
      </c>
      <c r="U7" s="180">
        <f>'IQ - Carryover'!U12</f>
        <v>0</v>
      </c>
      <c r="V7" s="180">
        <f>'IQ - Carryover'!V12</f>
        <v>0</v>
      </c>
      <c r="W7" s="180">
        <f>'IQ - Carryover'!W12</f>
        <v>0</v>
      </c>
      <c r="X7" s="180">
        <f>'IQ - Carryover'!X12</f>
        <v>0</v>
      </c>
      <c r="Y7" s="180">
        <f>'IQ - Carryover'!Y12</f>
        <v>0</v>
      </c>
      <c r="Z7" s="180">
        <f>'IQ - Carryover'!Z12</f>
        <v>0</v>
      </c>
      <c r="AA7" s="180">
        <f>'IQ - Carryover'!AA12</f>
        <v>0</v>
      </c>
      <c r="AB7" s="180">
        <f>'IQ - Carryover'!AB12</f>
        <v>0</v>
      </c>
      <c r="AC7" s="180">
        <f>'IQ - Carryover'!AC12</f>
        <v>0</v>
      </c>
      <c r="AD7" s="180">
        <f>'IQ - Carryover'!AD12</f>
        <v>0</v>
      </c>
      <c r="AE7" s="180">
        <f>'IQ - Carryover'!AE12</f>
        <v>0</v>
      </c>
      <c r="AF7" s="180">
        <f>'IQ - Carryover'!AF12</f>
        <v>0</v>
      </c>
      <c r="AG7" s="180">
        <f>'IQ - Carryover'!AG12</f>
        <v>0</v>
      </c>
      <c r="AH7" s="180">
        <f>'IQ - Carryover'!AH12</f>
        <v>0</v>
      </c>
      <c r="AI7" s="180">
        <f>'IQ - Carryover'!AI12</f>
        <v>0</v>
      </c>
      <c r="AJ7" s="180">
        <f>'IQ - Carryover'!AJ12</f>
        <v>0</v>
      </c>
      <c r="AK7" s="180">
        <f>'IQ - Carryover'!AK12</f>
        <v>0</v>
      </c>
      <c r="AL7" s="180">
        <f>'IQ - Carryover'!AL12</f>
        <v>0</v>
      </c>
      <c r="AM7" s="180">
        <f>'IQ - Carryover'!AM12</f>
        <v>0</v>
      </c>
      <c r="AN7" s="180">
        <f>'IQ - Carryover'!AN12</f>
        <v>0</v>
      </c>
      <c r="AO7" s="180">
        <f>'IQ - Carryover'!AO12</f>
        <v>0</v>
      </c>
      <c r="AP7" s="180">
        <f>'IQ - Carryover'!AP12</f>
        <v>0</v>
      </c>
      <c r="AQ7" s="180">
        <f>'IQ - Carryover'!AQ12</f>
        <v>0</v>
      </c>
      <c r="AR7" s="180">
        <f>'IQ - Carryover'!AR12</f>
        <v>0</v>
      </c>
      <c r="AS7" s="180">
        <f>'IQ - Carryover'!AS12</f>
        <v>0</v>
      </c>
      <c r="AT7" s="180">
        <f>'IQ - Carryover'!AT12</f>
        <v>0</v>
      </c>
      <c r="AU7" s="180">
        <f>'IQ - Carryover'!AU12</f>
        <v>0</v>
      </c>
      <c r="AV7" s="211">
        <f t="shared" si="1"/>
        <v>292.7015766621326</v>
      </c>
    </row>
    <row r="8" spans="1:48" ht="15.75" customHeight="1" x14ac:dyDescent="0.3">
      <c r="A8" s="222" t="s">
        <v>174</v>
      </c>
      <c r="B8" s="223">
        <f>'Kits - Carryover'!B15</f>
        <v>9.8950262883593414</v>
      </c>
      <c r="C8" s="180">
        <f>'Kits - Carryover'!C12</f>
        <v>372.73441748861995</v>
      </c>
      <c r="D8" s="224">
        <f>'Kits - Carryover'!D12</f>
        <v>1</v>
      </c>
      <c r="E8" s="93"/>
      <c r="F8" s="137"/>
      <c r="G8" s="117"/>
      <c r="H8" s="117"/>
      <c r="I8" s="117"/>
      <c r="J8" s="220"/>
      <c r="K8" s="180">
        <f>'Kits - Carryover'!K12</f>
        <v>372.73441748861995</v>
      </c>
      <c r="L8" s="180">
        <f>'Kits - Carryover'!L12</f>
        <v>372.73441748861995</v>
      </c>
      <c r="M8" s="180">
        <f>'Kits - Carryover'!M12</f>
        <v>372.73441748861995</v>
      </c>
      <c r="N8" s="180">
        <f>'Kits - Carryover'!N12</f>
        <v>372.73441748861995</v>
      </c>
      <c r="O8" s="180">
        <f>'Kits - Carryover'!O12</f>
        <v>372.73441748861995</v>
      </c>
      <c r="P8" s="180">
        <f>'Kits - Carryover'!P12</f>
        <v>372.73441748861995</v>
      </c>
      <c r="Q8" s="180">
        <f>'Kits - Carryover'!Q12</f>
        <v>372.73441748861995</v>
      </c>
      <c r="R8" s="180">
        <f>'Kits - Carryover'!R12</f>
        <v>279.32738325878216</v>
      </c>
      <c r="S8" s="180">
        <f>'Kits - Carryover'!S12</f>
        <v>259.76372562878214</v>
      </c>
      <c r="T8" s="180">
        <f>'Kits - Carryover'!T12</f>
        <v>259.76372562878214</v>
      </c>
      <c r="U8" s="180">
        <f>'Kits - Carryover'!U12</f>
        <v>0</v>
      </c>
      <c r="V8" s="180">
        <f>'Kits - Carryover'!V12</f>
        <v>0</v>
      </c>
      <c r="W8" s="180">
        <f>'Kits - Carryover'!W12</f>
        <v>0</v>
      </c>
      <c r="X8" s="180">
        <f>'Kits - Carryover'!X12</f>
        <v>0</v>
      </c>
      <c r="Y8" s="180">
        <f>'Kits - Carryover'!Y12</f>
        <v>0</v>
      </c>
      <c r="Z8" s="180">
        <f>'Kits - Carryover'!Z12</f>
        <v>0</v>
      </c>
      <c r="AA8" s="180">
        <f>'Kits - Carryover'!AA12</f>
        <v>0</v>
      </c>
      <c r="AB8" s="180">
        <f>'Kits - Carryover'!AB12</f>
        <v>0</v>
      </c>
      <c r="AC8" s="180">
        <f>'Kits - Carryover'!AC12</f>
        <v>0</v>
      </c>
      <c r="AD8" s="180">
        <f>'Kits - Carryover'!AD12</f>
        <v>0</v>
      </c>
      <c r="AE8" s="180">
        <f>'Kits - Carryover'!AE12</f>
        <v>0</v>
      </c>
      <c r="AF8" s="180">
        <f>'Kits - Carryover'!AF12</f>
        <v>0</v>
      </c>
      <c r="AG8" s="180">
        <f>'Kits - Carryover'!AG12</f>
        <v>0</v>
      </c>
      <c r="AH8" s="180">
        <f>'Kits - Carryover'!AH12</f>
        <v>0</v>
      </c>
      <c r="AI8" s="180">
        <f>'Kits - Carryover'!AI12</f>
        <v>0</v>
      </c>
      <c r="AJ8" s="180">
        <f>'Kits - Carryover'!AJ12</f>
        <v>0</v>
      </c>
      <c r="AK8" s="180">
        <f>'Kits - Carryover'!AK12</f>
        <v>0</v>
      </c>
      <c r="AL8" s="180">
        <f>'Kits - Carryover'!AL12</f>
        <v>0</v>
      </c>
      <c r="AM8" s="180">
        <f>'Kits - Carryover'!AM12</f>
        <v>0</v>
      </c>
      <c r="AN8" s="180">
        <f>'Kits - Carryover'!AN12</f>
        <v>0</v>
      </c>
      <c r="AO8" s="180">
        <f>'Kits - Carryover'!AO12</f>
        <v>0</v>
      </c>
      <c r="AP8" s="180">
        <f>'Kits - Carryover'!AP12</f>
        <v>0</v>
      </c>
      <c r="AQ8" s="180">
        <f>'Kits - Carryover'!AQ12</f>
        <v>0</v>
      </c>
      <c r="AR8" s="180">
        <f>'Kits - Carryover'!AR12</f>
        <v>0</v>
      </c>
      <c r="AS8" s="180">
        <f>'Kits - Carryover'!AS12</f>
        <v>0</v>
      </c>
      <c r="AT8" s="180">
        <f>'Kits - Carryover'!AT12</f>
        <v>0</v>
      </c>
      <c r="AU8" s="180">
        <f>'Kits - Carryover'!AU12</f>
        <v>0</v>
      </c>
      <c r="AV8" s="211">
        <f t="shared" si="1"/>
        <v>3407.9957569366857</v>
      </c>
    </row>
    <row r="9" spans="1:48" ht="15.75" customHeight="1" x14ac:dyDescent="0.3">
      <c r="A9" s="222" t="s">
        <v>715</v>
      </c>
      <c r="B9" s="223">
        <f>'MS - Carryover'!B12</f>
        <v>14.603015318895746</v>
      </c>
      <c r="C9" s="180">
        <f>'MS - Carryover'!C9</f>
        <v>3542.898972544946</v>
      </c>
      <c r="D9" s="224">
        <f>'MS - Carryover'!D9</f>
        <v>0.91319999999999901</v>
      </c>
      <c r="E9" s="93"/>
      <c r="F9" s="137"/>
      <c r="G9" s="117"/>
      <c r="H9" s="117"/>
      <c r="I9" s="117"/>
      <c r="J9" s="220"/>
      <c r="K9" s="180">
        <f>'MS - Carryover'!K9</f>
        <v>3235.3753417280413</v>
      </c>
      <c r="L9" s="180">
        <f>'MS - Carryover'!L9</f>
        <v>3235.3753417280413</v>
      </c>
      <c r="M9" s="180">
        <f>'MS - Carryover'!M9</f>
        <v>3235.3753417280413</v>
      </c>
      <c r="N9" s="180">
        <f>'MS - Carryover'!N9</f>
        <v>3235.3753417280413</v>
      </c>
      <c r="O9" s="180">
        <f>'MS - Carryover'!O9</f>
        <v>3196.767100917813</v>
      </c>
      <c r="P9" s="180">
        <f>'MS - Carryover'!P9</f>
        <v>3194.9698357613652</v>
      </c>
      <c r="Q9" s="180">
        <f>'MS - Carryover'!Q9</f>
        <v>3190.4894399454352</v>
      </c>
      <c r="R9" s="180">
        <f>'MS - Carryover'!R9</f>
        <v>3137.9867734827058</v>
      </c>
      <c r="S9" s="180">
        <f>'MS - Carryover'!S9</f>
        <v>3137.9867734827058</v>
      </c>
      <c r="T9" s="180">
        <f>'MS - Carryover'!T9</f>
        <v>3137.9867734827058</v>
      </c>
      <c r="U9" s="180">
        <f>'MS - Carryover'!U9</f>
        <v>3137.4477868995464</v>
      </c>
      <c r="V9" s="180">
        <f>'MS - Carryover'!V9</f>
        <v>3137.4477868995464</v>
      </c>
      <c r="W9" s="180">
        <f>'MS - Carryover'!W9</f>
        <v>3137.4477868995464</v>
      </c>
      <c r="X9" s="180">
        <f>'MS - Carryover'!X9</f>
        <v>3137.4477868995464</v>
      </c>
      <c r="Y9" s="180">
        <f>'MS - Carryover'!Y9</f>
        <v>2501.4159034943441</v>
      </c>
      <c r="Z9" s="180">
        <f>'MS - Carryover'!Z9</f>
        <v>0</v>
      </c>
      <c r="AA9" s="180">
        <f>'MS - Carryover'!AA9</f>
        <v>0</v>
      </c>
      <c r="AB9" s="180">
        <f>'MS - Carryover'!AB9</f>
        <v>0</v>
      </c>
      <c r="AC9" s="180">
        <f>'MS - Carryover'!AC9</f>
        <v>0</v>
      </c>
      <c r="AD9" s="180">
        <f>'MS - Carryover'!AD9</f>
        <v>0</v>
      </c>
      <c r="AE9" s="180">
        <f>'MS - Carryover'!AE9</f>
        <v>0</v>
      </c>
      <c r="AF9" s="180">
        <f>'MS - Carryover'!AF9</f>
        <v>0</v>
      </c>
      <c r="AG9" s="180">
        <f>'MS - Carryover'!AG9</f>
        <v>0</v>
      </c>
      <c r="AH9" s="180">
        <f>'MS - Carryover'!AH9</f>
        <v>0</v>
      </c>
      <c r="AI9" s="180">
        <f>'MS - Carryover'!AI9</f>
        <v>0</v>
      </c>
      <c r="AJ9" s="180">
        <f>'MS - Carryover'!AJ9</f>
        <v>0</v>
      </c>
      <c r="AK9" s="180">
        <f>'MS - Carryover'!AK9</f>
        <v>0</v>
      </c>
      <c r="AL9" s="180">
        <f>'MS - Carryover'!AL9</f>
        <v>0</v>
      </c>
      <c r="AM9" s="180">
        <f>'MS - Carryover'!AM9</f>
        <v>0</v>
      </c>
      <c r="AN9" s="180">
        <f>'MS - Carryover'!AN9</f>
        <v>0</v>
      </c>
      <c r="AO9" s="180">
        <f>'MS - Carryover'!AO9</f>
        <v>0</v>
      </c>
      <c r="AP9" s="180">
        <f>'MS - Carryover'!AP9</f>
        <v>0</v>
      </c>
      <c r="AQ9" s="180">
        <f>'MS - Carryover'!AQ9</f>
        <v>0</v>
      </c>
      <c r="AR9" s="180">
        <f>'MS - Carryover'!AR9</f>
        <v>0</v>
      </c>
      <c r="AS9" s="180">
        <f>'MS - Carryover'!AS9</f>
        <v>0</v>
      </c>
      <c r="AT9" s="180">
        <f>'MS - Carryover'!AT9</f>
        <v>0</v>
      </c>
      <c r="AU9" s="180">
        <f>'MS - Carryover'!AU9</f>
        <v>0</v>
      </c>
      <c r="AV9" s="211">
        <f t="shared" si="1"/>
        <v>46988.895115077423</v>
      </c>
    </row>
    <row r="10" spans="1:48" x14ac:dyDescent="0.3">
      <c r="A10" s="183" t="s">
        <v>480</v>
      </c>
      <c r="B10" s="199"/>
      <c r="C10" s="185">
        <f>SUM(C5:C9)</f>
        <v>13806.481911140951</v>
      </c>
      <c r="D10" s="208">
        <f>K10/C10</f>
        <v>0.83891049654703864</v>
      </c>
      <c r="E10" s="95"/>
      <c r="F10" s="95"/>
      <c r="G10" s="221"/>
      <c r="H10" s="221"/>
      <c r="I10" s="221"/>
      <c r="J10" s="95"/>
      <c r="K10" s="185">
        <f t="shared" ref="K10:AV10" si="2">SUM(K5:K9)</f>
        <v>11582.402595642961</v>
      </c>
      <c r="L10" s="185">
        <f t="shared" si="2"/>
        <v>11582.402595642961</v>
      </c>
      <c r="M10" s="185">
        <f t="shared" ref="M10:AU10" si="3">SUM(M5:M9)</f>
        <v>11582.402595642961</v>
      </c>
      <c r="N10" s="185">
        <f t="shared" si="3"/>
        <v>11582.402595642961</v>
      </c>
      <c r="O10" s="185">
        <f t="shared" si="3"/>
        <v>9548.2623999422212</v>
      </c>
      <c r="P10" s="185">
        <f t="shared" si="3"/>
        <v>9400.7384353826237</v>
      </c>
      <c r="Q10" s="185">
        <f t="shared" si="3"/>
        <v>9329.3557317472732</v>
      </c>
      <c r="R10" s="185">
        <f t="shared" si="3"/>
        <v>8136.2560646908378</v>
      </c>
      <c r="S10" s="185">
        <f t="shared" si="3"/>
        <v>8082.2207071064458</v>
      </c>
      <c r="T10" s="185">
        <f t="shared" si="3"/>
        <v>8082.2207071064458</v>
      </c>
      <c r="U10" s="185">
        <f t="shared" si="3"/>
        <v>3209.6616625146025</v>
      </c>
      <c r="V10" s="185">
        <f t="shared" si="3"/>
        <v>3209.5704811961132</v>
      </c>
      <c r="W10" s="185">
        <f t="shared" si="3"/>
        <v>3209.4218378119995</v>
      </c>
      <c r="X10" s="185">
        <f t="shared" si="3"/>
        <v>3209.4218378119995</v>
      </c>
      <c r="Y10" s="185">
        <f t="shared" si="3"/>
        <v>2558.7991805461784</v>
      </c>
      <c r="Z10" s="185">
        <f t="shared" si="3"/>
        <v>0</v>
      </c>
      <c r="AA10" s="185">
        <f t="shared" si="3"/>
        <v>0</v>
      </c>
      <c r="AB10" s="185">
        <f t="shared" si="3"/>
        <v>0</v>
      </c>
      <c r="AC10" s="185">
        <f t="shared" si="3"/>
        <v>0</v>
      </c>
      <c r="AD10" s="185">
        <f t="shared" si="3"/>
        <v>0</v>
      </c>
      <c r="AE10" s="185">
        <f t="shared" si="3"/>
        <v>0</v>
      </c>
      <c r="AF10" s="185">
        <f t="shared" si="3"/>
        <v>0</v>
      </c>
      <c r="AG10" s="185">
        <f t="shared" si="3"/>
        <v>0</v>
      </c>
      <c r="AH10" s="185">
        <f t="shared" si="3"/>
        <v>0</v>
      </c>
      <c r="AI10" s="185">
        <f t="shared" si="3"/>
        <v>0</v>
      </c>
      <c r="AJ10" s="185">
        <f t="shared" si="3"/>
        <v>0</v>
      </c>
      <c r="AK10" s="185">
        <f t="shared" si="3"/>
        <v>0</v>
      </c>
      <c r="AL10" s="185">
        <f t="shared" si="3"/>
        <v>0</v>
      </c>
      <c r="AM10" s="185">
        <f t="shared" si="3"/>
        <v>0</v>
      </c>
      <c r="AN10" s="185">
        <f t="shared" si="3"/>
        <v>0</v>
      </c>
      <c r="AO10" s="185">
        <f t="shared" si="3"/>
        <v>0</v>
      </c>
      <c r="AP10" s="185">
        <f t="shared" si="3"/>
        <v>0</v>
      </c>
      <c r="AQ10" s="185">
        <f t="shared" si="3"/>
        <v>0</v>
      </c>
      <c r="AR10" s="185">
        <f t="shared" si="3"/>
        <v>0</v>
      </c>
      <c r="AS10" s="185">
        <f t="shared" si="3"/>
        <v>0</v>
      </c>
      <c r="AT10" s="185">
        <f t="shared" si="3"/>
        <v>0</v>
      </c>
      <c r="AU10" s="185">
        <f t="shared" si="3"/>
        <v>0</v>
      </c>
      <c r="AV10" s="177">
        <f t="shared" si="2"/>
        <v>114305.53942842857</v>
      </c>
    </row>
    <row r="11" spans="1:48" x14ac:dyDescent="0.3">
      <c r="A11" s="183" t="s">
        <v>481</v>
      </c>
      <c r="B11" s="188"/>
      <c r="C11" s="189"/>
      <c r="D11" s="200"/>
      <c r="E11" s="95"/>
      <c r="F11" s="95"/>
      <c r="G11" s="96"/>
      <c r="H11" s="96"/>
      <c r="I11" s="96"/>
      <c r="J11" s="95"/>
      <c r="K11" s="177">
        <f>K10-K10</f>
        <v>0</v>
      </c>
      <c r="L11" s="177">
        <f>K10-L10</f>
        <v>0</v>
      </c>
      <c r="M11" s="177">
        <f t="shared" ref="M11:AU11" si="4">L10-M10</f>
        <v>0</v>
      </c>
      <c r="N11" s="177">
        <f t="shared" si="4"/>
        <v>0</v>
      </c>
      <c r="O11" s="177">
        <f t="shared" si="4"/>
        <v>2034.1401957007402</v>
      </c>
      <c r="P11" s="177">
        <f t="shared" si="4"/>
        <v>147.52396455959752</v>
      </c>
      <c r="Q11" s="177">
        <f t="shared" si="4"/>
        <v>71.382703635350481</v>
      </c>
      <c r="R11" s="177">
        <f t="shared" si="4"/>
        <v>1193.0996670564355</v>
      </c>
      <c r="S11" s="177">
        <f t="shared" si="4"/>
        <v>54.035357584391932</v>
      </c>
      <c r="T11" s="177">
        <f t="shared" si="4"/>
        <v>0</v>
      </c>
      <c r="U11" s="177">
        <f t="shared" si="4"/>
        <v>4872.5590445918433</v>
      </c>
      <c r="V11" s="177">
        <f t="shared" si="4"/>
        <v>9.1181318489361729E-2</v>
      </c>
      <c r="W11" s="177">
        <f t="shared" si="4"/>
        <v>0.14864338411371136</v>
      </c>
      <c r="X11" s="177">
        <f t="shared" si="4"/>
        <v>0</v>
      </c>
      <c r="Y11" s="177">
        <f t="shared" si="4"/>
        <v>650.62265726582109</v>
      </c>
      <c r="Z11" s="177">
        <f t="shared" si="4"/>
        <v>2558.7991805461784</v>
      </c>
      <c r="AA11" s="177">
        <f t="shared" si="4"/>
        <v>0</v>
      </c>
      <c r="AB11" s="177">
        <f t="shared" si="4"/>
        <v>0</v>
      </c>
      <c r="AC11" s="177">
        <f t="shared" si="4"/>
        <v>0</v>
      </c>
      <c r="AD11" s="177">
        <f t="shared" si="4"/>
        <v>0</v>
      </c>
      <c r="AE11" s="177">
        <f t="shared" si="4"/>
        <v>0</v>
      </c>
      <c r="AF11" s="177">
        <f t="shared" si="4"/>
        <v>0</v>
      </c>
      <c r="AG11" s="177">
        <f t="shared" si="4"/>
        <v>0</v>
      </c>
      <c r="AH11" s="177">
        <f t="shared" si="4"/>
        <v>0</v>
      </c>
      <c r="AI11" s="177">
        <f t="shared" si="4"/>
        <v>0</v>
      </c>
      <c r="AJ11" s="177">
        <f t="shared" si="4"/>
        <v>0</v>
      </c>
      <c r="AK11" s="177">
        <f t="shared" si="4"/>
        <v>0</v>
      </c>
      <c r="AL11" s="177">
        <f t="shared" si="4"/>
        <v>0</v>
      </c>
      <c r="AM11" s="177">
        <f t="shared" si="4"/>
        <v>0</v>
      </c>
      <c r="AN11" s="177">
        <f t="shared" si="4"/>
        <v>0</v>
      </c>
      <c r="AO11" s="177">
        <f t="shared" si="4"/>
        <v>0</v>
      </c>
      <c r="AP11" s="177">
        <f t="shared" si="4"/>
        <v>0</v>
      </c>
      <c r="AQ11" s="177">
        <f t="shared" si="4"/>
        <v>0</v>
      </c>
      <c r="AR11" s="177">
        <f t="shared" si="4"/>
        <v>0</v>
      </c>
      <c r="AS11" s="177">
        <f t="shared" si="4"/>
        <v>0</v>
      </c>
      <c r="AT11" s="177">
        <f t="shared" si="4"/>
        <v>0</v>
      </c>
      <c r="AU11" s="177">
        <f t="shared" si="4"/>
        <v>0</v>
      </c>
      <c r="AV11" s="85"/>
    </row>
    <row r="12" spans="1:48" x14ac:dyDescent="0.3">
      <c r="A12" s="183" t="s">
        <v>482</v>
      </c>
      <c r="B12" s="188"/>
      <c r="C12" s="189"/>
      <c r="D12" s="189"/>
      <c r="E12" s="95"/>
      <c r="F12" s="95"/>
      <c r="G12" s="96"/>
      <c r="H12" s="96"/>
      <c r="I12" s="96"/>
      <c r="J12" s="95"/>
      <c r="K12" s="177">
        <f>$K$10-K10</f>
        <v>0</v>
      </c>
      <c r="L12" s="177">
        <f t="shared" ref="L12" si="5">$K$10-L10</f>
        <v>0</v>
      </c>
      <c r="M12" s="177">
        <f t="shared" ref="M12:AU12" si="6">$K$10-M10</f>
        <v>0</v>
      </c>
      <c r="N12" s="177">
        <f t="shared" si="6"/>
        <v>0</v>
      </c>
      <c r="O12" s="177">
        <f t="shared" si="6"/>
        <v>2034.1401957007402</v>
      </c>
      <c r="P12" s="177">
        <f t="shared" si="6"/>
        <v>2181.6641602603377</v>
      </c>
      <c r="Q12" s="177">
        <f t="shared" si="6"/>
        <v>2253.0468638956881</v>
      </c>
      <c r="R12" s="177">
        <f t="shared" si="6"/>
        <v>3446.1465309521236</v>
      </c>
      <c r="S12" s="177">
        <f t="shared" si="6"/>
        <v>3500.1818885365155</v>
      </c>
      <c r="T12" s="177">
        <f t="shared" si="6"/>
        <v>3500.1818885365155</v>
      </c>
      <c r="U12" s="177">
        <f t="shared" si="6"/>
        <v>8372.7409331283598</v>
      </c>
      <c r="V12" s="177">
        <f t="shared" si="6"/>
        <v>8372.8321144468482</v>
      </c>
      <c r="W12" s="177">
        <f t="shared" si="6"/>
        <v>8372.9807578309628</v>
      </c>
      <c r="X12" s="177">
        <f t="shared" si="6"/>
        <v>8372.9807578309628</v>
      </c>
      <c r="Y12" s="177">
        <f t="shared" si="6"/>
        <v>9023.6034150967826</v>
      </c>
      <c r="Z12" s="177">
        <f t="shared" si="6"/>
        <v>11582.402595642961</v>
      </c>
      <c r="AA12" s="177">
        <f t="shared" si="6"/>
        <v>11582.402595642961</v>
      </c>
      <c r="AB12" s="177">
        <f t="shared" si="6"/>
        <v>11582.402595642961</v>
      </c>
      <c r="AC12" s="177">
        <f t="shared" si="6"/>
        <v>11582.402595642961</v>
      </c>
      <c r="AD12" s="177">
        <f t="shared" si="6"/>
        <v>11582.402595642961</v>
      </c>
      <c r="AE12" s="177">
        <f t="shared" si="6"/>
        <v>11582.402595642961</v>
      </c>
      <c r="AF12" s="177">
        <f t="shared" si="6"/>
        <v>11582.402595642961</v>
      </c>
      <c r="AG12" s="177">
        <f t="shared" si="6"/>
        <v>11582.402595642961</v>
      </c>
      <c r="AH12" s="177">
        <f t="shared" si="6"/>
        <v>11582.402595642961</v>
      </c>
      <c r="AI12" s="177">
        <f t="shared" si="6"/>
        <v>11582.402595642961</v>
      </c>
      <c r="AJ12" s="177">
        <f t="shared" si="6"/>
        <v>11582.402595642961</v>
      </c>
      <c r="AK12" s="177">
        <f t="shared" si="6"/>
        <v>11582.402595642961</v>
      </c>
      <c r="AL12" s="177">
        <f t="shared" si="6"/>
        <v>11582.402595642961</v>
      </c>
      <c r="AM12" s="177">
        <f t="shared" si="6"/>
        <v>11582.402595642961</v>
      </c>
      <c r="AN12" s="177">
        <f t="shared" si="6"/>
        <v>11582.402595642961</v>
      </c>
      <c r="AO12" s="177">
        <f t="shared" si="6"/>
        <v>11582.402595642961</v>
      </c>
      <c r="AP12" s="177">
        <f t="shared" si="6"/>
        <v>11582.402595642961</v>
      </c>
      <c r="AQ12" s="177">
        <f t="shared" si="6"/>
        <v>11582.402595642961</v>
      </c>
      <c r="AR12" s="177">
        <f t="shared" si="6"/>
        <v>11582.402595642961</v>
      </c>
      <c r="AS12" s="177">
        <f t="shared" si="6"/>
        <v>11582.402595642961</v>
      </c>
      <c r="AT12" s="177">
        <f t="shared" si="6"/>
        <v>11582.402595642961</v>
      </c>
      <c r="AU12" s="177">
        <f t="shared" si="6"/>
        <v>11582.402595642961</v>
      </c>
      <c r="AV12" s="81"/>
    </row>
    <row r="13" spans="1:48" x14ac:dyDescent="0.3">
      <c r="A13" s="196" t="s">
        <v>66</v>
      </c>
      <c r="B13" s="209">
        <f>SUMPRODUCT(B5:B9,C5:C9)/C10</f>
        <v>10.951532960690592</v>
      </c>
      <c r="C13" s="56"/>
      <c r="D13" s="30"/>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row>
    <row r="14" spans="1:48" ht="15.75" hidden="1" customHeight="1" x14ac:dyDescent="0.3">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K14" s="30"/>
      <c r="AL14" s="30"/>
      <c r="AM14" s="30"/>
      <c r="AN14" s="30"/>
      <c r="AV14" s="30"/>
    </row>
    <row r="15" spans="1:48" ht="16.5" hidden="1" customHeight="1" x14ac:dyDescent="0.3">
      <c r="A15" s="28" t="s">
        <v>331</v>
      </c>
      <c r="B15" s="47"/>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row>
    <row r="16" spans="1:48" ht="16.5" hidden="1" customHeight="1" x14ac:dyDescent="0.3">
      <c r="A16" s="49"/>
      <c r="B16" s="49"/>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row>
    <row r="17" spans="1:50" s="60" customFormat="1" ht="15.75" hidden="1" customHeight="1" x14ac:dyDescent="0.25">
      <c r="A17" s="508" t="str">
        <f>A3</f>
        <v>Initiative/Channel</v>
      </c>
      <c r="B17" s="510" t="str">
        <f>B3</f>
        <v>WAML</v>
      </c>
      <c r="C17" s="510" t="str">
        <f>C3</f>
        <v>Annual Verified Gross Savings (MWh)</v>
      </c>
      <c r="D17" s="510" t="str">
        <f>D3</f>
        <v>NTGR</v>
      </c>
      <c r="E17" s="17"/>
      <c r="F17" s="32"/>
      <c r="G17" s="32"/>
      <c r="H17" s="32"/>
      <c r="I17" s="32"/>
      <c r="J17" s="32"/>
      <c r="K17" s="122" t="s">
        <v>283</v>
      </c>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514" t="s">
        <v>1</v>
      </c>
    </row>
    <row r="18" spans="1:50" s="60" customFormat="1" ht="15.75" hidden="1" customHeight="1" x14ac:dyDescent="0.25">
      <c r="A18" s="509"/>
      <c r="B18" s="511"/>
      <c r="C18" s="511"/>
      <c r="D18" s="511"/>
      <c r="E18" s="1">
        <f>E4</f>
        <v>2018</v>
      </c>
      <c r="F18" s="1">
        <f t="shared" ref="F18:AU18" si="7">F4</f>
        <v>2019</v>
      </c>
      <c r="G18" s="1">
        <f t="shared" ref="G18" si="8">G4</f>
        <v>2020</v>
      </c>
      <c r="H18" s="1">
        <f t="shared" si="7"/>
        <v>2021</v>
      </c>
      <c r="I18" s="1">
        <f t="shared" si="7"/>
        <v>2022</v>
      </c>
      <c r="J18" s="1">
        <f t="shared" si="7"/>
        <v>2023</v>
      </c>
      <c r="K18" s="1">
        <f t="shared" si="7"/>
        <v>2024</v>
      </c>
      <c r="L18" s="1">
        <f t="shared" si="7"/>
        <v>2025</v>
      </c>
      <c r="M18" s="1">
        <f t="shared" si="7"/>
        <v>2026</v>
      </c>
      <c r="N18" s="1">
        <f t="shared" si="7"/>
        <v>2027</v>
      </c>
      <c r="O18" s="1">
        <f t="shared" si="7"/>
        <v>2028</v>
      </c>
      <c r="P18" s="1">
        <f t="shared" si="7"/>
        <v>2029</v>
      </c>
      <c r="Q18" s="1">
        <f t="shared" si="7"/>
        <v>2030</v>
      </c>
      <c r="R18" s="1">
        <f t="shared" si="7"/>
        <v>2031</v>
      </c>
      <c r="S18" s="1">
        <f t="shared" si="7"/>
        <v>2032</v>
      </c>
      <c r="T18" s="1">
        <f t="shared" si="7"/>
        <v>2033</v>
      </c>
      <c r="U18" s="1">
        <f t="shared" si="7"/>
        <v>2034</v>
      </c>
      <c r="V18" s="1">
        <f t="shared" si="7"/>
        <v>2035</v>
      </c>
      <c r="W18" s="1">
        <f t="shared" si="7"/>
        <v>2036</v>
      </c>
      <c r="X18" s="1">
        <f t="shared" si="7"/>
        <v>2037</v>
      </c>
      <c r="Y18" s="1">
        <f t="shared" si="7"/>
        <v>2038</v>
      </c>
      <c r="Z18" s="1">
        <f t="shared" ref="Z18:AJ18" si="9">Z4</f>
        <v>2039</v>
      </c>
      <c r="AA18" s="1">
        <f t="shared" si="9"/>
        <v>2040</v>
      </c>
      <c r="AB18" s="1">
        <f t="shared" si="9"/>
        <v>2041</v>
      </c>
      <c r="AC18" s="1">
        <f t="shared" si="9"/>
        <v>2042</v>
      </c>
      <c r="AD18" s="1">
        <f t="shared" si="9"/>
        <v>2043</v>
      </c>
      <c r="AE18" s="1">
        <f t="shared" si="9"/>
        <v>2044</v>
      </c>
      <c r="AF18" s="1">
        <f t="shared" si="9"/>
        <v>2045</v>
      </c>
      <c r="AG18" s="1">
        <f t="shared" si="9"/>
        <v>2046</v>
      </c>
      <c r="AH18" s="1">
        <f t="shared" si="9"/>
        <v>2047</v>
      </c>
      <c r="AI18" s="1">
        <f t="shared" si="9"/>
        <v>2048</v>
      </c>
      <c r="AJ18" s="1">
        <f t="shared" si="9"/>
        <v>2049</v>
      </c>
      <c r="AK18" s="1">
        <f t="shared" si="7"/>
        <v>2050</v>
      </c>
      <c r="AL18" s="1">
        <f t="shared" si="7"/>
        <v>2051</v>
      </c>
      <c r="AM18" s="1">
        <f t="shared" si="7"/>
        <v>2052</v>
      </c>
      <c r="AN18" s="1">
        <f t="shared" si="7"/>
        <v>2053</v>
      </c>
      <c r="AO18" s="1">
        <f t="shared" si="7"/>
        <v>2054</v>
      </c>
      <c r="AP18" s="1">
        <f t="shared" si="7"/>
        <v>2055</v>
      </c>
      <c r="AQ18" s="1">
        <f t="shared" si="7"/>
        <v>2056</v>
      </c>
      <c r="AR18" s="1">
        <f t="shared" si="7"/>
        <v>2057</v>
      </c>
      <c r="AS18" s="1">
        <f t="shared" si="7"/>
        <v>2058</v>
      </c>
      <c r="AT18" s="1">
        <f t="shared" si="7"/>
        <v>2059</v>
      </c>
      <c r="AU18" s="1">
        <f t="shared" si="7"/>
        <v>2060</v>
      </c>
      <c r="AV18" s="515"/>
    </row>
    <row r="19" spans="1:50" ht="15.75" hidden="1" customHeight="1" x14ac:dyDescent="0.3">
      <c r="A19" s="222" t="str">
        <f>A5</f>
        <v>Retail Products IQ Carryover</v>
      </c>
      <c r="B19" s="223">
        <f t="shared" ref="B19:D19" si="10">B5</f>
        <v>9.9860187958511766</v>
      </c>
      <c r="C19" s="180">
        <f t="shared" si="10"/>
        <v>4663.3747454685354</v>
      </c>
      <c r="D19" s="224">
        <f t="shared" si="10"/>
        <v>0.90842572832917123</v>
      </c>
      <c r="E19" s="93"/>
      <c r="F19" s="137"/>
      <c r="G19" s="117"/>
      <c r="H19" s="117"/>
      <c r="I19" s="117"/>
      <c r="J19" s="220"/>
      <c r="K19" s="180">
        <f t="shared" ref="K19:AO19" si="11">K5</f>
        <v>4236.3295996241177</v>
      </c>
      <c r="L19" s="180">
        <f t="shared" si="11"/>
        <v>4236.3295996241177</v>
      </c>
      <c r="M19" s="180">
        <f t="shared" si="11"/>
        <v>4236.3295996241177</v>
      </c>
      <c r="N19" s="180">
        <f t="shared" si="11"/>
        <v>4236.3295996241177</v>
      </c>
      <c r="O19" s="180">
        <f t="shared" si="11"/>
        <v>4236.3295996241177</v>
      </c>
      <c r="P19" s="180">
        <f t="shared" si="11"/>
        <v>4236.3295996241177</v>
      </c>
      <c r="Q19" s="180">
        <f t="shared" si="11"/>
        <v>4236.3295996241177</v>
      </c>
      <c r="R19" s="180">
        <f t="shared" si="11"/>
        <v>3284.4498496414085</v>
      </c>
      <c r="S19" s="180">
        <f t="shared" si="11"/>
        <v>3251.9152520663129</v>
      </c>
      <c r="T19" s="180">
        <f t="shared" si="11"/>
        <v>3251.9152520663129</v>
      </c>
      <c r="U19" s="180">
        <f t="shared" si="11"/>
        <v>0</v>
      </c>
      <c r="V19" s="180">
        <f t="shared" si="11"/>
        <v>0</v>
      </c>
      <c r="W19" s="180">
        <f t="shared" si="11"/>
        <v>0</v>
      </c>
      <c r="X19" s="180">
        <f t="shared" si="11"/>
        <v>0</v>
      </c>
      <c r="Y19" s="180">
        <f t="shared" si="11"/>
        <v>0</v>
      </c>
      <c r="Z19" s="180">
        <f t="shared" ref="Z19:AD19" si="12">Z5</f>
        <v>0</v>
      </c>
      <c r="AA19" s="180">
        <f t="shared" si="12"/>
        <v>0</v>
      </c>
      <c r="AB19" s="180">
        <f t="shared" si="12"/>
        <v>0</v>
      </c>
      <c r="AC19" s="180">
        <f t="shared" si="12"/>
        <v>0</v>
      </c>
      <c r="AD19" s="180">
        <f t="shared" si="12"/>
        <v>0</v>
      </c>
      <c r="AE19" s="180">
        <f>'RP - IQ Carryover'!AE21</f>
        <v>0</v>
      </c>
      <c r="AF19" s="180">
        <f>'RP - IQ Carryover'!AF21</f>
        <v>0</v>
      </c>
      <c r="AG19" s="180">
        <f>'RP - IQ Carryover'!AG21</f>
        <v>0</v>
      </c>
      <c r="AH19" s="180">
        <f>'RP - IQ Carryover'!AH21</f>
        <v>0</v>
      </c>
      <c r="AI19" s="180">
        <f>'RP - IQ Carryover'!AI21</f>
        <v>0</v>
      </c>
      <c r="AJ19" s="180">
        <f>'RP - IQ Carryover'!AJ21</f>
        <v>0</v>
      </c>
      <c r="AK19" s="180">
        <f t="shared" si="11"/>
        <v>0</v>
      </c>
      <c r="AL19" s="180">
        <f t="shared" si="11"/>
        <v>0</v>
      </c>
      <c r="AM19" s="180">
        <f t="shared" si="11"/>
        <v>0</v>
      </c>
      <c r="AN19" s="180">
        <f t="shared" si="11"/>
        <v>0</v>
      </c>
      <c r="AO19" s="180">
        <f t="shared" si="11"/>
        <v>0</v>
      </c>
      <c r="AP19" s="180">
        <f>'RP - IQ Carryover'!AP21</f>
        <v>0</v>
      </c>
      <c r="AQ19" s="180">
        <f>'RP - IQ Carryover'!AQ21</f>
        <v>0</v>
      </c>
      <c r="AR19" s="180">
        <f>'RP - IQ Carryover'!AR21</f>
        <v>0</v>
      </c>
      <c r="AS19" s="180">
        <f>'RP - IQ Carryover'!AS21</f>
        <v>0</v>
      </c>
      <c r="AT19" s="180">
        <f>'RP - IQ Carryover'!AT21</f>
        <v>0</v>
      </c>
      <c r="AU19" s="180">
        <f>'RP - IQ Carryover'!AU21</f>
        <v>0</v>
      </c>
      <c r="AV19" s="211">
        <f>SUM(I19:AU19)</f>
        <v>39442.587551142853</v>
      </c>
    </row>
    <row r="20" spans="1:50" ht="15.75" hidden="1" customHeight="1" x14ac:dyDescent="0.3">
      <c r="A20" s="222" t="str">
        <f t="shared" ref="A20:A22" si="13">A6</f>
        <v>Retail Products MR Carryover</v>
      </c>
      <c r="B20" s="223">
        <f t="shared" ref="B20:D20" si="14">B6</f>
        <v>9.4098438541478782</v>
      </c>
      <c r="C20" s="180">
        <f t="shared" si="14"/>
        <v>5195.8600215354354</v>
      </c>
      <c r="D20" s="224">
        <f t="shared" si="14"/>
        <v>0.71332743132743204</v>
      </c>
      <c r="E20" s="93"/>
      <c r="F20" s="137"/>
      <c r="G20" s="117"/>
      <c r="H20" s="117"/>
      <c r="I20" s="117"/>
      <c r="J20" s="220"/>
      <c r="K20" s="180">
        <f t="shared" ref="K20:AO20" si="15">K6</f>
        <v>3706.349482698768</v>
      </c>
      <c r="L20" s="180">
        <f t="shared" si="15"/>
        <v>3706.349482698768</v>
      </c>
      <c r="M20" s="180">
        <f t="shared" si="15"/>
        <v>3706.349482698768</v>
      </c>
      <c r="N20" s="180">
        <f t="shared" si="15"/>
        <v>3706.349482698768</v>
      </c>
      <c r="O20" s="180">
        <f t="shared" si="15"/>
        <v>1710.8175278082576</v>
      </c>
      <c r="P20" s="180">
        <f t="shared" si="15"/>
        <v>1565.0908284051086</v>
      </c>
      <c r="Q20" s="180">
        <f t="shared" si="15"/>
        <v>1498.1885205856881</v>
      </c>
      <c r="R20" s="180">
        <f t="shared" si="15"/>
        <v>1410.6902923285277</v>
      </c>
      <c r="S20" s="180">
        <f t="shared" si="15"/>
        <v>1408.7531899492317</v>
      </c>
      <c r="T20" s="180">
        <f t="shared" si="15"/>
        <v>1408.7531899492317</v>
      </c>
      <c r="U20" s="180">
        <f t="shared" si="15"/>
        <v>72.213875615056168</v>
      </c>
      <c r="V20" s="180">
        <f t="shared" si="15"/>
        <v>72.122694296566991</v>
      </c>
      <c r="W20" s="180">
        <f t="shared" si="15"/>
        <v>71.974050912452924</v>
      </c>
      <c r="X20" s="180">
        <f t="shared" si="15"/>
        <v>71.974050912452924</v>
      </c>
      <c r="Y20" s="180">
        <f t="shared" si="15"/>
        <v>57.383277051834355</v>
      </c>
      <c r="Z20" s="180">
        <f t="shared" ref="Z20:AD20" si="16">Z6</f>
        <v>0</v>
      </c>
      <c r="AA20" s="180">
        <f t="shared" si="16"/>
        <v>0</v>
      </c>
      <c r="AB20" s="180">
        <f t="shared" si="16"/>
        <v>0</v>
      </c>
      <c r="AC20" s="180">
        <f t="shared" si="16"/>
        <v>0</v>
      </c>
      <c r="AD20" s="180">
        <f t="shared" si="16"/>
        <v>0</v>
      </c>
      <c r="AE20" s="180">
        <f>'IQ - Carryover'!AE24</f>
        <v>0</v>
      </c>
      <c r="AF20" s="180">
        <f>'IQ - Carryover'!AF24</f>
        <v>0</v>
      </c>
      <c r="AG20" s="180">
        <f>'IQ - Carryover'!AG24</f>
        <v>0</v>
      </c>
      <c r="AH20" s="180">
        <f>'IQ - Carryover'!AH24</f>
        <v>0</v>
      </c>
      <c r="AI20" s="180">
        <f>'IQ - Carryover'!AI24</f>
        <v>0</v>
      </c>
      <c r="AJ20" s="180">
        <f>'IQ - Carryover'!AJ24</f>
        <v>0</v>
      </c>
      <c r="AK20" s="180">
        <f t="shared" si="15"/>
        <v>0</v>
      </c>
      <c r="AL20" s="180">
        <f t="shared" si="15"/>
        <v>0</v>
      </c>
      <c r="AM20" s="180">
        <f t="shared" si="15"/>
        <v>0</v>
      </c>
      <c r="AN20" s="180">
        <f t="shared" si="15"/>
        <v>0</v>
      </c>
      <c r="AO20" s="180">
        <f t="shared" si="15"/>
        <v>0</v>
      </c>
      <c r="AP20" s="180">
        <f>'IQ - Carryover'!AP24</f>
        <v>0</v>
      </c>
      <c r="AQ20" s="180">
        <f>'IQ - Carryover'!AQ24</f>
        <v>0</v>
      </c>
      <c r="AR20" s="180">
        <f>'IQ - Carryover'!AR24</f>
        <v>0</v>
      </c>
      <c r="AS20" s="180">
        <f>'IQ - Carryover'!AS24</f>
        <v>0</v>
      </c>
      <c r="AT20" s="180">
        <f>'IQ - Carryover'!AT24</f>
        <v>0</v>
      </c>
      <c r="AU20" s="180">
        <f>'IQ - Carryover'!AU24</f>
        <v>0</v>
      </c>
      <c r="AV20" s="211">
        <f>SUM(I20:AU20)</f>
        <v>24173.359428609478</v>
      </c>
    </row>
    <row r="21" spans="1:50" ht="15.75" hidden="1" customHeight="1" x14ac:dyDescent="0.3">
      <c r="A21" s="222" t="str">
        <f t="shared" si="13"/>
        <v>Income Qualified Carryover</v>
      </c>
      <c r="B21" s="223">
        <f t="shared" ref="B21:D21" si="17">B7</f>
        <v>10</v>
      </c>
      <c r="C21" s="180">
        <f t="shared" si="17"/>
        <v>31.613754103412731</v>
      </c>
      <c r="D21" s="224">
        <f t="shared" si="17"/>
        <v>1</v>
      </c>
      <c r="E21" s="93"/>
      <c r="F21" s="137"/>
      <c r="G21" s="117"/>
      <c r="H21" s="117"/>
      <c r="I21" s="117"/>
      <c r="J21" s="220"/>
      <c r="K21" s="180">
        <f t="shared" ref="K21:AO21" si="18">K7</f>
        <v>31.613754103412731</v>
      </c>
      <c r="L21" s="180">
        <f t="shared" si="18"/>
        <v>31.613754103412731</v>
      </c>
      <c r="M21" s="180">
        <f t="shared" si="18"/>
        <v>31.613754103412731</v>
      </c>
      <c r="N21" s="180">
        <f t="shared" si="18"/>
        <v>31.613754103412731</v>
      </c>
      <c r="O21" s="180">
        <f t="shared" si="18"/>
        <v>31.613754103412731</v>
      </c>
      <c r="P21" s="180">
        <f t="shared" si="18"/>
        <v>31.613754103412731</v>
      </c>
      <c r="Q21" s="180">
        <f t="shared" si="18"/>
        <v>31.613754103412731</v>
      </c>
      <c r="R21" s="180">
        <f t="shared" si="18"/>
        <v>23.80176597941449</v>
      </c>
      <c r="S21" s="180">
        <f t="shared" si="18"/>
        <v>23.80176597941449</v>
      </c>
      <c r="T21" s="180">
        <f t="shared" si="18"/>
        <v>23.80176597941449</v>
      </c>
      <c r="U21" s="180">
        <f t="shared" si="18"/>
        <v>0</v>
      </c>
      <c r="V21" s="180">
        <f t="shared" si="18"/>
        <v>0</v>
      </c>
      <c r="W21" s="180">
        <f t="shared" si="18"/>
        <v>0</v>
      </c>
      <c r="X21" s="180">
        <f t="shared" si="18"/>
        <v>0</v>
      </c>
      <c r="Y21" s="180">
        <f t="shared" si="18"/>
        <v>0</v>
      </c>
      <c r="Z21" s="180">
        <f t="shared" ref="Z21:AD21" si="19">Z7</f>
        <v>0</v>
      </c>
      <c r="AA21" s="180">
        <f t="shared" si="19"/>
        <v>0</v>
      </c>
      <c r="AB21" s="180">
        <f t="shared" si="19"/>
        <v>0</v>
      </c>
      <c r="AC21" s="180">
        <f t="shared" si="19"/>
        <v>0</v>
      </c>
      <c r="AD21" s="180">
        <f t="shared" si="19"/>
        <v>0</v>
      </c>
      <c r="AE21" s="180">
        <f>'IQ - Carryover'!AE25</f>
        <v>0</v>
      </c>
      <c r="AF21" s="180">
        <f>'IQ - Carryover'!AF25</f>
        <v>0</v>
      </c>
      <c r="AG21" s="180">
        <f>'IQ - Carryover'!AG25</f>
        <v>0</v>
      </c>
      <c r="AH21" s="180">
        <f>'IQ - Carryover'!AH25</f>
        <v>0</v>
      </c>
      <c r="AI21" s="180">
        <f>'IQ - Carryover'!AI25</f>
        <v>0</v>
      </c>
      <c r="AJ21" s="180">
        <f>'IQ - Carryover'!AJ25</f>
        <v>0</v>
      </c>
      <c r="AK21" s="180">
        <f t="shared" si="18"/>
        <v>0</v>
      </c>
      <c r="AL21" s="180">
        <f t="shared" si="18"/>
        <v>0</v>
      </c>
      <c r="AM21" s="180">
        <f t="shared" si="18"/>
        <v>0</v>
      </c>
      <c r="AN21" s="180">
        <f t="shared" si="18"/>
        <v>0</v>
      </c>
      <c r="AO21" s="180">
        <f t="shared" si="18"/>
        <v>0</v>
      </c>
      <c r="AP21" s="180">
        <f>'IQ - Carryover'!AP25</f>
        <v>0</v>
      </c>
      <c r="AQ21" s="180">
        <f>'IQ - Carryover'!AQ25</f>
        <v>0</v>
      </c>
      <c r="AR21" s="180">
        <f>'IQ - Carryover'!AR25</f>
        <v>0</v>
      </c>
      <c r="AS21" s="180">
        <f>'IQ - Carryover'!AS25</f>
        <v>0</v>
      </c>
      <c r="AT21" s="180">
        <f>'IQ - Carryover'!AT25</f>
        <v>0</v>
      </c>
      <c r="AU21" s="180">
        <f>'IQ - Carryover'!AU25</f>
        <v>0</v>
      </c>
      <c r="AV21" s="211">
        <f>SUM(I21:AU21)</f>
        <v>292.7015766621326</v>
      </c>
    </row>
    <row r="22" spans="1:50" ht="15.75" hidden="1" customHeight="1" x14ac:dyDescent="0.3">
      <c r="A22" s="222" t="str">
        <f t="shared" si="13"/>
        <v>Kits Carryover</v>
      </c>
      <c r="B22" s="223">
        <f t="shared" ref="B22:D22" si="20">B8</f>
        <v>9.8950262883593414</v>
      </c>
      <c r="C22" s="180">
        <f t="shared" si="20"/>
        <v>372.73441748861995</v>
      </c>
      <c r="D22" s="224">
        <f t="shared" si="20"/>
        <v>1</v>
      </c>
      <c r="E22" s="93"/>
      <c r="F22" s="137"/>
      <c r="G22" s="117"/>
      <c r="H22" s="117"/>
      <c r="I22" s="117"/>
      <c r="J22" s="220"/>
      <c r="K22" s="180">
        <f t="shared" ref="K22:AO22" si="21">K8</f>
        <v>372.73441748861995</v>
      </c>
      <c r="L22" s="180">
        <f t="shared" si="21"/>
        <v>372.73441748861995</v>
      </c>
      <c r="M22" s="180">
        <f t="shared" si="21"/>
        <v>372.73441748861995</v>
      </c>
      <c r="N22" s="180">
        <f t="shared" si="21"/>
        <v>372.73441748861995</v>
      </c>
      <c r="O22" s="180">
        <f t="shared" si="21"/>
        <v>372.73441748861995</v>
      </c>
      <c r="P22" s="180">
        <f t="shared" si="21"/>
        <v>372.73441748861995</v>
      </c>
      <c r="Q22" s="180">
        <f t="shared" si="21"/>
        <v>372.73441748861995</v>
      </c>
      <c r="R22" s="180">
        <f t="shared" si="21"/>
        <v>279.32738325878216</v>
      </c>
      <c r="S22" s="180">
        <f t="shared" si="21"/>
        <v>259.76372562878214</v>
      </c>
      <c r="T22" s="180">
        <f t="shared" si="21"/>
        <v>259.76372562878214</v>
      </c>
      <c r="U22" s="180">
        <f t="shared" si="21"/>
        <v>0</v>
      </c>
      <c r="V22" s="180">
        <f t="shared" si="21"/>
        <v>0</v>
      </c>
      <c r="W22" s="180">
        <f t="shared" si="21"/>
        <v>0</v>
      </c>
      <c r="X22" s="180">
        <f t="shared" si="21"/>
        <v>0</v>
      </c>
      <c r="Y22" s="180">
        <f t="shared" si="21"/>
        <v>0</v>
      </c>
      <c r="Z22" s="180">
        <f t="shared" ref="Z22:AD22" si="22">Z8</f>
        <v>0</v>
      </c>
      <c r="AA22" s="180">
        <f t="shared" si="22"/>
        <v>0</v>
      </c>
      <c r="AB22" s="180">
        <f t="shared" si="22"/>
        <v>0</v>
      </c>
      <c r="AC22" s="180">
        <f t="shared" si="22"/>
        <v>0</v>
      </c>
      <c r="AD22" s="180">
        <f t="shared" si="22"/>
        <v>0</v>
      </c>
      <c r="AE22" s="180">
        <f>'Kits - Carryover'!AE25</f>
        <v>0</v>
      </c>
      <c r="AF22" s="180">
        <f>'Kits - Carryover'!AF25</f>
        <v>0</v>
      </c>
      <c r="AG22" s="180">
        <f>'Kits - Carryover'!AG25</f>
        <v>0</v>
      </c>
      <c r="AH22" s="180">
        <f>'Kits - Carryover'!AH25</f>
        <v>0</v>
      </c>
      <c r="AI22" s="180">
        <f>'Kits - Carryover'!AI25</f>
        <v>0</v>
      </c>
      <c r="AJ22" s="180">
        <f>'Kits - Carryover'!AJ25</f>
        <v>0</v>
      </c>
      <c r="AK22" s="180">
        <f t="shared" si="21"/>
        <v>0</v>
      </c>
      <c r="AL22" s="180">
        <f t="shared" si="21"/>
        <v>0</v>
      </c>
      <c r="AM22" s="180">
        <f t="shared" si="21"/>
        <v>0</v>
      </c>
      <c r="AN22" s="180">
        <f t="shared" si="21"/>
        <v>0</v>
      </c>
      <c r="AO22" s="180">
        <f t="shared" si="21"/>
        <v>0</v>
      </c>
      <c r="AP22" s="180">
        <f>'Kits - Carryover'!AP25</f>
        <v>0</v>
      </c>
      <c r="AQ22" s="180">
        <f>'Kits - Carryover'!AQ25</f>
        <v>0</v>
      </c>
      <c r="AR22" s="180">
        <f>'Kits - Carryover'!AR25</f>
        <v>0</v>
      </c>
      <c r="AS22" s="180">
        <f>'Kits - Carryover'!AS25</f>
        <v>0</v>
      </c>
      <c r="AT22" s="180">
        <f>'Kits - Carryover'!AT25</f>
        <v>0</v>
      </c>
      <c r="AU22" s="180">
        <f>'Kits - Carryover'!AU25</f>
        <v>0</v>
      </c>
      <c r="AV22" s="211">
        <f>SUM(I22:AU22)</f>
        <v>3407.9957569366857</v>
      </c>
    </row>
    <row r="23" spans="1:50" ht="15.75" hidden="1" customHeight="1" x14ac:dyDescent="0.3">
      <c r="A23" s="183" t="str">
        <f>A10</f>
        <v>2024 CPAS</v>
      </c>
      <c r="B23" s="199"/>
      <c r="C23" s="185">
        <f>SUM(C19:C22)</f>
        <v>10263.582938596004</v>
      </c>
      <c r="D23" s="208">
        <f>K23/C23</f>
        <v>0.81326641036105285</v>
      </c>
      <c r="E23" s="95"/>
      <c r="F23" s="95"/>
      <c r="G23" s="221"/>
      <c r="H23" s="221"/>
      <c r="I23" s="221"/>
      <c r="J23" s="95"/>
      <c r="K23" s="185">
        <f t="shared" ref="K23:AV23" si="23">SUM(K19:K22)</f>
        <v>8347.0272539149191</v>
      </c>
      <c r="L23" s="185">
        <f t="shared" si="23"/>
        <v>8347.0272539149191</v>
      </c>
      <c r="M23" s="185">
        <f t="shared" si="23"/>
        <v>8347.0272539149191</v>
      </c>
      <c r="N23" s="185">
        <f t="shared" si="23"/>
        <v>8347.0272539149191</v>
      </c>
      <c r="O23" s="185">
        <f t="shared" si="23"/>
        <v>6351.4952990244092</v>
      </c>
      <c r="P23" s="185">
        <f t="shared" si="23"/>
        <v>6205.7685996212595</v>
      </c>
      <c r="Q23" s="185">
        <f t="shared" si="23"/>
        <v>6138.866291801839</v>
      </c>
      <c r="R23" s="185">
        <f t="shared" si="23"/>
        <v>4998.269291208132</v>
      </c>
      <c r="S23" s="185">
        <f t="shared" si="23"/>
        <v>4944.2339336237401</v>
      </c>
      <c r="T23" s="185">
        <f t="shared" si="23"/>
        <v>4944.2339336237401</v>
      </c>
      <c r="U23" s="185">
        <f t="shared" si="23"/>
        <v>72.213875615056168</v>
      </c>
      <c r="V23" s="185">
        <f t="shared" si="23"/>
        <v>72.122694296566991</v>
      </c>
      <c r="W23" s="185">
        <f t="shared" si="23"/>
        <v>71.974050912452924</v>
      </c>
      <c r="X23" s="185">
        <f t="shared" si="23"/>
        <v>71.974050912452924</v>
      </c>
      <c r="Y23" s="185">
        <f t="shared" si="23"/>
        <v>57.383277051834355</v>
      </c>
      <c r="Z23" s="185">
        <f t="shared" ref="Z23:AJ23" si="24">SUM(Z19:Z22)</f>
        <v>0</v>
      </c>
      <c r="AA23" s="185">
        <f t="shared" si="24"/>
        <v>0</v>
      </c>
      <c r="AB23" s="185">
        <f t="shared" si="24"/>
        <v>0</v>
      </c>
      <c r="AC23" s="185">
        <f t="shared" si="24"/>
        <v>0</v>
      </c>
      <c r="AD23" s="185">
        <f t="shared" si="24"/>
        <v>0</v>
      </c>
      <c r="AE23" s="185">
        <f t="shared" si="24"/>
        <v>0</v>
      </c>
      <c r="AF23" s="185">
        <f t="shared" si="24"/>
        <v>0</v>
      </c>
      <c r="AG23" s="185">
        <f t="shared" si="24"/>
        <v>0</v>
      </c>
      <c r="AH23" s="185">
        <f t="shared" si="24"/>
        <v>0</v>
      </c>
      <c r="AI23" s="185">
        <f t="shared" si="24"/>
        <v>0</v>
      </c>
      <c r="AJ23" s="201">
        <f t="shared" si="24"/>
        <v>0</v>
      </c>
      <c r="AK23" s="185">
        <f t="shared" si="23"/>
        <v>0</v>
      </c>
      <c r="AL23" s="185">
        <f t="shared" si="23"/>
        <v>0</v>
      </c>
      <c r="AM23" s="185">
        <f t="shared" si="23"/>
        <v>0</v>
      </c>
      <c r="AN23" s="185">
        <f t="shared" si="23"/>
        <v>0</v>
      </c>
      <c r="AO23" s="185">
        <f t="shared" si="23"/>
        <v>0</v>
      </c>
      <c r="AP23" s="185">
        <f t="shared" si="23"/>
        <v>0</v>
      </c>
      <c r="AQ23" s="185">
        <f t="shared" si="23"/>
        <v>0</v>
      </c>
      <c r="AR23" s="185">
        <f t="shared" si="23"/>
        <v>0</v>
      </c>
      <c r="AS23" s="185">
        <f t="shared" si="23"/>
        <v>0</v>
      </c>
      <c r="AT23" s="185">
        <f t="shared" si="23"/>
        <v>0</v>
      </c>
      <c r="AU23" s="201">
        <f t="shared" si="23"/>
        <v>0</v>
      </c>
      <c r="AV23" s="177">
        <f t="shared" si="23"/>
        <v>67316.644313351149</v>
      </c>
    </row>
    <row r="24" spans="1:50" ht="15.75" hidden="1" customHeight="1" x14ac:dyDescent="0.3">
      <c r="A24" s="183" t="str">
        <f>A11</f>
        <v>Expiring 2024 CPAS</v>
      </c>
      <c r="B24" s="188"/>
      <c r="C24" s="189"/>
      <c r="D24" s="200"/>
      <c r="E24" s="95"/>
      <c r="F24" s="95"/>
      <c r="G24" s="96"/>
      <c r="H24" s="96"/>
      <c r="I24" s="96"/>
      <c r="J24" s="95"/>
      <c r="K24" s="177">
        <f>K23-K23</f>
        <v>0</v>
      </c>
      <c r="L24" s="177">
        <f>K23-L23</f>
        <v>0</v>
      </c>
      <c r="M24" s="177">
        <f t="shared" ref="M24" si="25">L23-M23</f>
        <v>0</v>
      </c>
      <c r="N24" s="177">
        <f t="shared" ref="N24" si="26">M23-N23</f>
        <v>0</v>
      </c>
      <c r="O24" s="177">
        <f t="shared" ref="O24" si="27">N23-O23</f>
        <v>1995.53195489051</v>
      </c>
      <c r="P24" s="177">
        <f t="shared" ref="P24" si="28">O23-P23</f>
        <v>145.72669940314972</v>
      </c>
      <c r="Q24" s="177">
        <f t="shared" ref="Q24" si="29">P23-Q23</f>
        <v>66.902307819420457</v>
      </c>
      <c r="R24" s="177">
        <f t="shared" ref="R24" si="30">Q23-R23</f>
        <v>1140.597000593707</v>
      </c>
      <c r="S24" s="177">
        <f t="shared" ref="S24" si="31">R23-S23</f>
        <v>54.035357584391932</v>
      </c>
      <c r="T24" s="177">
        <f t="shared" ref="T24" si="32">S23-T23</f>
        <v>0</v>
      </c>
      <c r="U24" s="177">
        <f t="shared" ref="U24" si="33">T23-U23</f>
        <v>4872.0200580086839</v>
      </c>
      <c r="V24" s="177">
        <f t="shared" ref="V24" si="34">U23-V23</f>
        <v>9.1181318489176988E-2</v>
      </c>
      <c r="W24" s="177">
        <f t="shared" ref="W24" si="35">V23-W23</f>
        <v>0.14864338411406663</v>
      </c>
      <c r="X24" s="177">
        <f t="shared" ref="X24" si="36">W23-X23</f>
        <v>0</v>
      </c>
      <c r="Y24" s="177">
        <f>X23-Y23</f>
        <v>14.590773860618569</v>
      </c>
      <c r="Z24" s="177">
        <f t="shared" ref="Z24" si="37">N23-Z23</f>
        <v>8347.0272539149191</v>
      </c>
      <c r="AA24" s="177">
        <f t="shared" ref="AA24" si="38">Z23-AA23</f>
        <v>0</v>
      </c>
      <c r="AB24" s="177">
        <f t="shared" ref="AB24" si="39">AA23-AB23</f>
        <v>0</v>
      </c>
      <c r="AC24" s="177">
        <f t="shared" ref="AC24" si="40">AB23-AC23</f>
        <v>0</v>
      </c>
      <c r="AD24" s="177">
        <f t="shared" ref="AD24" si="41">AC23-AD23</f>
        <v>0</v>
      </c>
      <c r="AE24" s="177">
        <f t="shared" ref="AE24" si="42">AD23-AE23</f>
        <v>0</v>
      </c>
      <c r="AF24" s="177">
        <f t="shared" ref="AF24" si="43">AE23-AF23</f>
        <v>0</v>
      </c>
      <c r="AG24" s="177">
        <f t="shared" ref="AG24" si="44">AF23-AG23</f>
        <v>0</v>
      </c>
      <c r="AH24" s="177">
        <f t="shared" ref="AH24" si="45">AG23-AH23</f>
        <v>0</v>
      </c>
      <c r="AI24" s="177">
        <f t="shared" ref="AI24" si="46">AH23-AI23</f>
        <v>0</v>
      </c>
      <c r="AJ24" s="177">
        <f t="shared" ref="AJ24" si="47">AI23-AJ23</f>
        <v>0</v>
      </c>
      <c r="AK24" s="177">
        <f t="shared" ref="AK24" si="48">Y23-AK23</f>
        <v>57.383277051834355</v>
      </c>
      <c r="AL24" s="177">
        <f t="shared" ref="AL24" si="49">AK23-AL23</f>
        <v>0</v>
      </c>
      <c r="AM24" s="177">
        <f t="shared" ref="AM24" si="50">AL23-AM23</f>
        <v>0</v>
      </c>
      <c r="AN24" s="177">
        <f t="shared" ref="AN24" si="51">AM23-AN23</f>
        <v>0</v>
      </c>
      <c r="AO24" s="177">
        <f t="shared" ref="AO24" si="52">AN23-AO23</f>
        <v>0</v>
      </c>
      <c r="AP24" s="177">
        <f t="shared" ref="AP24" si="53">AO23-AP23</f>
        <v>0</v>
      </c>
      <c r="AQ24" s="177">
        <f t="shared" ref="AQ24" si="54">AP23-AQ23</f>
        <v>0</v>
      </c>
      <c r="AR24" s="177">
        <f t="shared" ref="AR24" si="55">AQ23-AR23</f>
        <v>0</v>
      </c>
      <c r="AS24" s="177">
        <f t="shared" ref="AS24" si="56">AR23-AS23</f>
        <v>0</v>
      </c>
      <c r="AT24" s="177">
        <f t="shared" ref="AT24" si="57">AS23-AT23</f>
        <v>0</v>
      </c>
      <c r="AU24" s="177">
        <f t="shared" ref="AU24" si="58">AT23-AU23</f>
        <v>0</v>
      </c>
      <c r="AV24" s="85"/>
    </row>
    <row r="25" spans="1:50" ht="15.75" hidden="1" customHeight="1" x14ac:dyDescent="0.3">
      <c r="A25" s="183" t="str">
        <f>A12</f>
        <v>Expired 2024 CPAS</v>
      </c>
      <c r="B25" s="188"/>
      <c r="C25" s="189"/>
      <c r="D25" s="189"/>
      <c r="E25" s="95"/>
      <c r="F25" s="95"/>
      <c r="G25" s="96"/>
      <c r="H25" s="96"/>
      <c r="I25" s="96"/>
      <c r="J25" s="95"/>
      <c r="K25" s="177">
        <f>$K$10-K23</f>
        <v>3235.3753417280423</v>
      </c>
      <c r="L25" s="177">
        <f t="shared" ref="L25:AU25" si="59">$K$10-L23</f>
        <v>3235.3753417280423</v>
      </c>
      <c r="M25" s="177">
        <f t="shared" si="59"/>
        <v>3235.3753417280423</v>
      </c>
      <c r="N25" s="177">
        <f t="shared" si="59"/>
        <v>3235.3753417280423</v>
      </c>
      <c r="O25" s="177">
        <f t="shared" si="59"/>
        <v>5230.9072966185522</v>
      </c>
      <c r="P25" s="177">
        <f t="shared" si="59"/>
        <v>5376.6339960217019</v>
      </c>
      <c r="Q25" s="177">
        <f t="shared" si="59"/>
        <v>5443.5363038411224</v>
      </c>
      <c r="R25" s="177">
        <f t="shared" si="59"/>
        <v>6584.1333044348294</v>
      </c>
      <c r="S25" s="177">
        <f t="shared" si="59"/>
        <v>6638.1686620192213</v>
      </c>
      <c r="T25" s="177">
        <f t="shared" si="59"/>
        <v>6638.1686620192213</v>
      </c>
      <c r="U25" s="177">
        <f t="shared" si="59"/>
        <v>11510.188720027905</v>
      </c>
      <c r="V25" s="177">
        <f t="shared" si="59"/>
        <v>11510.279901346394</v>
      </c>
      <c r="W25" s="177">
        <f t="shared" si="59"/>
        <v>11510.428544730508</v>
      </c>
      <c r="X25" s="177">
        <f t="shared" si="59"/>
        <v>11510.428544730508</v>
      </c>
      <c r="Y25" s="177">
        <f t="shared" si="59"/>
        <v>11525.019318591127</v>
      </c>
      <c r="Z25" s="177">
        <f t="shared" ref="Z25:AJ25" si="60">$K$10-Z23</f>
        <v>11582.402595642961</v>
      </c>
      <c r="AA25" s="177">
        <f t="shared" si="60"/>
        <v>11582.402595642961</v>
      </c>
      <c r="AB25" s="177">
        <f t="shared" si="60"/>
        <v>11582.402595642961</v>
      </c>
      <c r="AC25" s="177">
        <f t="shared" si="60"/>
        <v>11582.402595642961</v>
      </c>
      <c r="AD25" s="177">
        <f t="shared" si="60"/>
        <v>11582.402595642961</v>
      </c>
      <c r="AE25" s="177">
        <f t="shared" si="60"/>
        <v>11582.402595642961</v>
      </c>
      <c r="AF25" s="177">
        <f t="shared" si="60"/>
        <v>11582.402595642961</v>
      </c>
      <c r="AG25" s="177">
        <f t="shared" si="60"/>
        <v>11582.402595642961</v>
      </c>
      <c r="AH25" s="177">
        <f t="shared" si="60"/>
        <v>11582.402595642961</v>
      </c>
      <c r="AI25" s="177">
        <f t="shared" si="60"/>
        <v>11582.402595642961</v>
      </c>
      <c r="AJ25" s="177">
        <f t="shared" si="60"/>
        <v>11582.402595642961</v>
      </c>
      <c r="AK25" s="177">
        <f t="shared" si="59"/>
        <v>11582.402595642961</v>
      </c>
      <c r="AL25" s="177">
        <f t="shared" si="59"/>
        <v>11582.402595642961</v>
      </c>
      <c r="AM25" s="177">
        <f t="shared" si="59"/>
        <v>11582.402595642961</v>
      </c>
      <c r="AN25" s="177">
        <f t="shared" si="59"/>
        <v>11582.402595642961</v>
      </c>
      <c r="AO25" s="177">
        <f t="shared" si="59"/>
        <v>11582.402595642961</v>
      </c>
      <c r="AP25" s="177">
        <f t="shared" si="59"/>
        <v>11582.402595642961</v>
      </c>
      <c r="AQ25" s="177">
        <f t="shared" si="59"/>
        <v>11582.402595642961</v>
      </c>
      <c r="AR25" s="177">
        <f t="shared" si="59"/>
        <v>11582.402595642961</v>
      </c>
      <c r="AS25" s="177">
        <f t="shared" si="59"/>
        <v>11582.402595642961</v>
      </c>
      <c r="AT25" s="177">
        <f t="shared" si="59"/>
        <v>11582.402595642961</v>
      </c>
      <c r="AU25" s="177">
        <f t="shared" si="59"/>
        <v>11582.402595642961</v>
      </c>
      <c r="AV25" s="81"/>
    </row>
    <row r="26" spans="1:50" ht="15.75" hidden="1" customHeight="1" x14ac:dyDescent="0.3">
      <c r="A26" s="196" t="str">
        <f>A13</f>
        <v>WAML</v>
      </c>
      <c r="B26" s="209">
        <f>SUMPRODUCT(B19:B22,C19:C22)/C23</f>
        <v>9.6910732194337328</v>
      </c>
      <c r="C26" s="56"/>
      <c r="D26" s="30"/>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50" ht="15.75" hidden="1" customHeight="1" x14ac:dyDescent="0.3">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50" s="60" customFormat="1" ht="15.75" hidden="1" customHeight="1" x14ac:dyDescent="0.3">
      <c r="A28" s="508" t="str">
        <f>A17</f>
        <v>Initiative/Channel</v>
      </c>
      <c r="B28" s="510" t="str">
        <f>B17</f>
        <v>WAML</v>
      </c>
      <c r="C28" s="510" t="str">
        <f>C17</f>
        <v>Annual Verified Gross Savings (MWh)</v>
      </c>
      <c r="D28" s="510" t="str">
        <f>D17</f>
        <v>NTGR</v>
      </c>
      <c r="E28" s="17"/>
      <c r="F28" s="32"/>
      <c r="G28" s="32"/>
      <c r="H28" s="32"/>
      <c r="I28" s="32"/>
      <c r="J28" s="32"/>
      <c r="K28" s="122" t="s">
        <v>283</v>
      </c>
      <c r="L28" s="32"/>
      <c r="M28" s="32"/>
      <c r="N28" s="32"/>
      <c r="O28" s="32"/>
      <c r="P28" s="32"/>
      <c r="Q28" s="32"/>
      <c r="R28" s="32"/>
      <c r="S28"/>
      <c r="T28"/>
      <c r="U28"/>
      <c r="V28"/>
      <c r="W28"/>
      <c r="X28"/>
      <c r="Y28"/>
      <c r="Z28"/>
      <c r="AA28"/>
      <c r="AB28"/>
      <c r="AC28"/>
      <c r="AD28"/>
      <c r="AE28"/>
      <c r="AF28"/>
      <c r="AG28"/>
      <c r="AH28"/>
      <c r="AI28"/>
      <c r="AJ28"/>
      <c r="AK28"/>
      <c r="AL28"/>
      <c r="AM28"/>
      <c r="AN28"/>
      <c r="AO28"/>
      <c r="AP28"/>
      <c r="AQ28"/>
      <c r="AR28"/>
      <c r="AS28"/>
      <c r="AT28"/>
      <c r="AU28"/>
      <c r="AV28"/>
      <c r="AW28"/>
      <c r="AX28"/>
    </row>
    <row r="29" spans="1:50" s="60" customFormat="1" ht="15.75" hidden="1" customHeight="1" x14ac:dyDescent="0.3">
      <c r="A29" s="509"/>
      <c r="B29" s="511"/>
      <c r="C29" s="511"/>
      <c r="D29" s="511"/>
      <c r="E29" s="1">
        <v>2018</v>
      </c>
      <c r="F29" s="1">
        <v>2019</v>
      </c>
      <c r="G29" s="1">
        <v>2020</v>
      </c>
      <c r="H29" s="1">
        <v>2020</v>
      </c>
      <c r="I29" s="1">
        <v>2020</v>
      </c>
      <c r="J29" s="1">
        <f t="shared" ref="J29" si="61">I29+1</f>
        <v>2021</v>
      </c>
      <c r="K29" s="1">
        <f>S18</f>
        <v>2032</v>
      </c>
      <c r="L29" s="1">
        <f t="shared" ref="L29:Q36" si="62">T18</f>
        <v>2033</v>
      </c>
      <c r="M29" s="1">
        <f t="shared" si="62"/>
        <v>2034</v>
      </c>
      <c r="N29" s="1">
        <f t="shared" si="62"/>
        <v>2035</v>
      </c>
      <c r="O29" s="1">
        <f t="shared" si="62"/>
        <v>2036</v>
      </c>
      <c r="P29" s="1">
        <f t="shared" si="62"/>
        <v>2037</v>
      </c>
      <c r="Q29" s="1">
        <f t="shared" si="62"/>
        <v>2038</v>
      </c>
      <c r="R29" s="1">
        <f t="shared" ref="R29:R36" si="63">AK18</f>
        <v>2050</v>
      </c>
      <c r="S29"/>
      <c r="T29"/>
      <c r="U29"/>
      <c r="V29"/>
      <c r="W29"/>
      <c r="X29"/>
      <c r="Y29"/>
      <c r="Z29"/>
      <c r="AA29"/>
      <c r="AB29"/>
      <c r="AC29"/>
      <c r="AD29"/>
      <c r="AE29"/>
      <c r="AF29"/>
      <c r="AG29"/>
      <c r="AH29"/>
      <c r="AI29"/>
      <c r="AJ29"/>
      <c r="AK29"/>
      <c r="AL29"/>
      <c r="AM29"/>
      <c r="AN29"/>
      <c r="AO29"/>
      <c r="AP29"/>
      <c r="AQ29"/>
      <c r="AR29"/>
      <c r="AS29"/>
      <c r="AT29"/>
      <c r="AU29"/>
      <c r="AV29"/>
      <c r="AW29"/>
      <c r="AX29"/>
    </row>
    <row r="30" spans="1:50" ht="15.75" hidden="1" customHeight="1" x14ac:dyDescent="0.3">
      <c r="A30" s="222" t="str">
        <f>A19</f>
        <v>Retail Products IQ Carryover</v>
      </c>
      <c r="B30" s="223">
        <f t="shared" ref="B30:D30" si="64">B19</f>
        <v>9.9860187958511766</v>
      </c>
      <c r="C30" s="180">
        <f t="shared" si="64"/>
        <v>4663.3747454685354</v>
      </c>
      <c r="D30" s="224">
        <f t="shared" si="64"/>
        <v>0.90842572832917123</v>
      </c>
      <c r="E30" s="93"/>
      <c r="F30" s="137"/>
      <c r="G30" s="117"/>
      <c r="H30" s="117"/>
      <c r="I30" s="117"/>
      <c r="J30" s="220"/>
      <c r="K30" s="180">
        <f t="shared" ref="K30:K36" si="65">S19</f>
        <v>3251.9152520663129</v>
      </c>
      <c r="L30" s="180">
        <f t="shared" si="62"/>
        <v>3251.9152520663129</v>
      </c>
      <c r="M30" s="180">
        <f t="shared" si="62"/>
        <v>0</v>
      </c>
      <c r="N30" s="180">
        <f t="shared" si="62"/>
        <v>0</v>
      </c>
      <c r="O30" s="180">
        <f t="shared" si="62"/>
        <v>0</v>
      </c>
      <c r="P30" s="180">
        <f t="shared" si="62"/>
        <v>0</v>
      </c>
      <c r="Q30" s="180">
        <f t="shared" si="62"/>
        <v>0</v>
      </c>
      <c r="R30" s="180">
        <f t="shared" si="63"/>
        <v>0</v>
      </c>
    </row>
    <row r="31" spans="1:50" ht="15.75" hidden="1" customHeight="1" x14ac:dyDescent="0.3">
      <c r="A31" s="222" t="str">
        <f t="shared" ref="A31:D31" si="66">A20</f>
        <v>Retail Products MR Carryover</v>
      </c>
      <c r="B31" s="223">
        <f t="shared" si="66"/>
        <v>9.4098438541478782</v>
      </c>
      <c r="C31" s="180">
        <f t="shared" si="66"/>
        <v>5195.8600215354354</v>
      </c>
      <c r="D31" s="224">
        <f t="shared" si="66"/>
        <v>0.71332743132743204</v>
      </c>
      <c r="E31" s="93"/>
      <c r="F31" s="137"/>
      <c r="G31" s="117"/>
      <c r="H31" s="117"/>
      <c r="I31" s="117"/>
      <c r="J31" s="220"/>
      <c r="K31" s="180">
        <f t="shared" si="65"/>
        <v>1408.7531899492317</v>
      </c>
      <c r="L31" s="180">
        <f t="shared" si="62"/>
        <v>1408.7531899492317</v>
      </c>
      <c r="M31" s="180">
        <f t="shared" si="62"/>
        <v>72.213875615056168</v>
      </c>
      <c r="N31" s="180">
        <f t="shared" si="62"/>
        <v>72.122694296566991</v>
      </c>
      <c r="O31" s="180">
        <f t="shared" si="62"/>
        <v>71.974050912452924</v>
      </c>
      <c r="P31" s="180">
        <f t="shared" si="62"/>
        <v>71.974050912452924</v>
      </c>
      <c r="Q31" s="180">
        <f t="shared" si="62"/>
        <v>57.383277051834355</v>
      </c>
      <c r="R31" s="180">
        <f t="shared" si="63"/>
        <v>0</v>
      </c>
    </row>
    <row r="32" spans="1:50" ht="15.75" hidden="1" customHeight="1" x14ac:dyDescent="0.3">
      <c r="A32" s="222" t="str">
        <f t="shared" ref="A32:D32" si="67">A21</f>
        <v>Income Qualified Carryover</v>
      </c>
      <c r="B32" s="223">
        <f t="shared" si="67"/>
        <v>10</v>
      </c>
      <c r="C32" s="180">
        <f t="shared" si="67"/>
        <v>31.613754103412731</v>
      </c>
      <c r="D32" s="224">
        <f t="shared" si="67"/>
        <v>1</v>
      </c>
      <c r="E32" s="93"/>
      <c r="F32" s="137"/>
      <c r="G32" s="117"/>
      <c r="H32" s="117"/>
      <c r="I32" s="117"/>
      <c r="J32" s="220"/>
      <c r="K32" s="180">
        <f t="shared" si="65"/>
        <v>23.80176597941449</v>
      </c>
      <c r="L32" s="180">
        <f t="shared" si="62"/>
        <v>23.80176597941449</v>
      </c>
      <c r="M32" s="180">
        <f t="shared" si="62"/>
        <v>0</v>
      </c>
      <c r="N32" s="180">
        <f t="shared" si="62"/>
        <v>0</v>
      </c>
      <c r="O32" s="180">
        <f t="shared" si="62"/>
        <v>0</v>
      </c>
      <c r="P32" s="180">
        <f t="shared" si="62"/>
        <v>0</v>
      </c>
      <c r="Q32" s="180">
        <f t="shared" si="62"/>
        <v>0</v>
      </c>
      <c r="R32" s="180">
        <f t="shared" si="63"/>
        <v>0</v>
      </c>
    </row>
    <row r="33" spans="1:18" ht="15.75" hidden="1" customHeight="1" x14ac:dyDescent="0.3">
      <c r="A33" s="222" t="str">
        <f t="shared" ref="A33:D33" si="68">A22</f>
        <v>Kits Carryover</v>
      </c>
      <c r="B33" s="223">
        <f t="shared" si="68"/>
        <v>9.8950262883593414</v>
      </c>
      <c r="C33" s="180">
        <f t="shared" si="68"/>
        <v>372.73441748861995</v>
      </c>
      <c r="D33" s="224">
        <f t="shared" si="68"/>
        <v>1</v>
      </c>
      <c r="E33" s="93"/>
      <c r="F33" s="137"/>
      <c r="G33" s="117"/>
      <c r="H33" s="117"/>
      <c r="I33" s="117"/>
      <c r="J33" s="220"/>
      <c r="K33" s="180">
        <f t="shared" si="65"/>
        <v>259.76372562878214</v>
      </c>
      <c r="L33" s="180">
        <f t="shared" si="62"/>
        <v>259.76372562878214</v>
      </c>
      <c r="M33" s="180">
        <f t="shared" si="62"/>
        <v>0</v>
      </c>
      <c r="N33" s="180">
        <f t="shared" si="62"/>
        <v>0</v>
      </c>
      <c r="O33" s="180">
        <f t="shared" si="62"/>
        <v>0</v>
      </c>
      <c r="P33" s="180">
        <f t="shared" si="62"/>
        <v>0</v>
      </c>
      <c r="Q33" s="180">
        <f t="shared" si="62"/>
        <v>0</v>
      </c>
      <c r="R33" s="180">
        <f t="shared" si="63"/>
        <v>0</v>
      </c>
    </row>
    <row r="34" spans="1:18" ht="15.75" hidden="1" customHeight="1" x14ac:dyDescent="0.3">
      <c r="A34" s="183" t="str">
        <f>A23</f>
        <v>2024 CPAS</v>
      </c>
      <c r="B34" s="199"/>
      <c r="C34" s="185">
        <f>C23</f>
        <v>10263.582938596004</v>
      </c>
      <c r="D34" s="208">
        <f>D23</f>
        <v>0.81326641036105285</v>
      </c>
      <c r="E34" s="95"/>
      <c r="F34" s="95"/>
      <c r="G34" s="221"/>
      <c r="H34" s="221"/>
      <c r="I34" s="221"/>
      <c r="J34" s="95"/>
      <c r="K34" s="185">
        <f t="shared" si="65"/>
        <v>4944.2339336237401</v>
      </c>
      <c r="L34" s="185">
        <f t="shared" si="62"/>
        <v>4944.2339336237401</v>
      </c>
      <c r="M34" s="185">
        <f t="shared" si="62"/>
        <v>72.213875615056168</v>
      </c>
      <c r="N34" s="185">
        <f t="shared" si="62"/>
        <v>72.122694296566991</v>
      </c>
      <c r="O34" s="185">
        <f t="shared" si="62"/>
        <v>71.974050912452924</v>
      </c>
      <c r="P34" s="185">
        <f t="shared" si="62"/>
        <v>71.974050912452924</v>
      </c>
      <c r="Q34" s="185">
        <f t="shared" si="62"/>
        <v>57.383277051834355</v>
      </c>
      <c r="R34" s="185">
        <f t="shared" si="63"/>
        <v>0</v>
      </c>
    </row>
    <row r="35" spans="1:18" ht="15.75" hidden="1" customHeight="1" x14ac:dyDescent="0.3">
      <c r="A35" s="183" t="str">
        <f>A24</f>
        <v>Expiring 2024 CPAS</v>
      </c>
      <c r="B35" s="188"/>
      <c r="C35" s="189"/>
      <c r="D35" s="200"/>
      <c r="E35" s="95"/>
      <c r="F35" s="95"/>
      <c r="G35" s="96"/>
      <c r="H35" s="96"/>
      <c r="I35" s="96"/>
      <c r="J35" s="95"/>
      <c r="K35" s="177">
        <f t="shared" si="65"/>
        <v>54.035357584391932</v>
      </c>
      <c r="L35" s="177">
        <f t="shared" si="62"/>
        <v>0</v>
      </c>
      <c r="M35" s="177">
        <f t="shared" si="62"/>
        <v>4872.0200580086839</v>
      </c>
      <c r="N35" s="177">
        <f t="shared" si="62"/>
        <v>9.1181318489176988E-2</v>
      </c>
      <c r="O35" s="177">
        <f t="shared" si="62"/>
        <v>0.14864338411406663</v>
      </c>
      <c r="P35" s="177">
        <f t="shared" si="62"/>
        <v>0</v>
      </c>
      <c r="Q35" s="177">
        <f t="shared" si="62"/>
        <v>14.590773860618569</v>
      </c>
      <c r="R35" s="177">
        <f t="shared" si="63"/>
        <v>57.383277051834355</v>
      </c>
    </row>
    <row r="36" spans="1:18" ht="15.75" hidden="1" customHeight="1" x14ac:dyDescent="0.3">
      <c r="A36" s="183" t="str">
        <f>A25</f>
        <v>Expired 2024 CPAS</v>
      </c>
      <c r="B36" s="188"/>
      <c r="C36" s="189"/>
      <c r="D36" s="189"/>
      <c r="E36" s="95"/>
      <c r="F36" s="95"/>
      <c r="G36" s="96"/>
      <c r="H36" s="96"/>
      <c r="I36" s="96"/>
      <c r="J36" s="95"/>
      <c r="K36" s="177">
        <f t="shared" si="65"/>
        <v>6638.1686620192213</v>
      </c>
      <c r="L36" s="177">
        <f t="shared" si="62"/>
        <v>6638.1686620192213</v>
      </c>
      <c r="M36" s="177">
        <f t="shared" si="62"/>
        <v>11510.188720027905</v>
      </c>
      <c r="N36" s="177">
        <f t="shared" si="62"/>
        <v>11510.279901346394</v>
      </c>
      <c r="O36" s="177">
        <f t="shared" si="62"/>
        <v>11510.428544730508</v>
      </c>
      <c r="P36" s="177">
        <f t="shared" si="62"/>
        <v>11510.428544730508</v>
      </c>
      <c r="Q36" s="177">
        <f t="shared" si="62"/>
        <v>11525.019318591127</v>
      </c>
      <c r="R36" s="177">
        <f t="shared" si="63"/>
        <v>11582.402595642961</v>
      </c>
    </row>
    <row r="37" spans="1:18" ht="15.75" hidden="1" customHeight="1" x14ac:dyDescent="0.3">
      <c r="A37" s="196" t="str">
        <f>A26</f>
        <v>WAML</v>
      </c>
      <c r="B37" s="209">
        <f>B26</f>
        <v>9.6910732194337328</v>
      </c>
      <c r="C37" s="56"/>
      <c r="D37" s="30"/>
      <c r="E37" s="38"/>
      <c r="F37" s="38"/>
      <c r="G37" s="38"/>
      <c r="H37" s="38"/>
      <c r="I37" s="38"/>
      <c r="J37" s="38"/>
      <c r="K37" s="38"/>
      <c r="L37" s="38"/>
      <c r="M37" s="38"/>
      <c r="N37" s="38"/>
      <c r="O37" s="38"/>
      <c r="P37" s="38"/>
      <c r="Q37" s="38"/>
      <c r="R37" s="38"/>
    </row>
  </sheetData>
  <mergeCells count="14">
    <mergeCell ref="AV17:AV18"/>
    <mergeCell ref="A3:A4"/>
    <mergeCell ref="B3:B4"/>
    <mergeCell ref="C3:C4"/>
    <mergeCell ref="D3:D4"/>
    <mergeCell ref="AV3:AV4"/>
    <mergeCell ref="A28:A29"/>
    <mergeCell ref="B28:B29"/>
    <mergeCell ref="C28:C29"/>
    <mergeCell ref="D28:D29"/>
    <mergeCell ref="A17:A18"/>
    <mergeCell ref="B17:B18"/>
    <mergeCell ref="C17:C18"/>
    <mergeCell ref="D17:D18"/>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4A78-70EE-4D36-A67B-4C0CACBC2A4E}">
  <sheetPr>
    <tabColor theme="7"/>
  </sheetPr>
  <dimension ref="A1"/>
  <sheetViews>
    <sheetView workbookViewId="0">
      <selection activeCell="H15" sqref="H15"/>
    </sheetView>
    <sheetView workbookViewId="1"/>
  </sheetViews>
  <sheetFormatPr defaultRowHeight="15.75" x14ac:dyDescent="0.3"/>
  <sheetData>
    <row r="1" ht="15.75" customHeight="1"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66EC-3455-4854-B706-7C33C2C22277}">
  <dimension ref="A1:AV74"/>
  <sheetViews>
    <sheetView topLeftCell="A19" workbookViewId="0">
      <selection activeCell="A73" sqref="A73:D7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511</v>
      </c>
    </row>
    <row r="2" spans="1:48" ht="15.75" customHeight="1" x14ac:dyDescent="0.3">
      <c r="A2" s="22"/>
      <c r="J2" s="21"/>
    </row>
    <row r="3" spans="1:48" ht="15.75" customHeight="1" x14ac:dyDescent="0.3">
      <c r="A3" s="508" t="s">
        <v>245</v>
      </c>
      <c r="B3" s="510" t="s">
        <v>0</v>
      </c>
      <c r="C3" s="510" t="s">
        <v>282</v>
      </c>
      <c r="D3" s="510"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493"/>
    </row>
    <row r="5" spans="1:48" ht="15.75" customHeight="1" x14ac:dyDescent="0.3">
      <c r="A5" s="202" t="s">
        <v>139</v>
      </c>
      <c r="B5" s="203">
        <v>8</v>
      </c>
      <c r="C5" s="204">
        <v>39905.580499999996</v>
      </c>
      <c r="D5" s="205">
        <f>K5/C5</f>
        <v>0.85908938976592519</v>
      </c>
      <c r="E5" s="206"/>
      <c r="F5" s="206"/>
      <c r="G5" s="206"/>
      <c r="H5" s="206"/>
      <c r="I5" s="206"/>
      <c r="J5" s="206"/>
      <c r="K5" s="204">
        <v>34282.460800000001</v>
      </c>
      <c r="L5" s="204">
        <v>34282.460800000001</v>
      </c>
      <c r="M5" s="204">
        <v>34282.460800000001</v>
      </c>
      <c r="N5" s="204">
        <v>34282.460800000001</v>
      </c>
      <c r="O5" s="204">
        <v>34282.460800000001</v>
      </c>
      <c r="P5" s="204">
        <v>34282.460800000001</v>
      </c>
      <c r="Q5" s="204">
        <v>34282.460800000001</v>
      </c>
      <c r="R5" s="204">
        <v>34282.460800000001</v>
      </c>
      <c r="S5" s="204">
        <v>0</v>
      </c>
      <c r="T5" s="204">
        <v>0</v>
      </c>
      <c r="U5" s="204">
        <v>0</v>
      </c>
      <c r="V5" s="204">
        <v>0</v>
      </c>
      <c r="W5" s="204">
        <v>0</v>
      </c>
      <c r="X5" s="204">
        <v>0</v>
      </c>
      <c r="Y5" s="204">
        <v>0</v>
      </c>
      <c r="Z5" s="204">
        <v>0</v>
      </c>
      <c r="AA5" s="204">
        <v>0</v>
      </c>
      <c r="AB5" s="204">
        <v>0</v>
      </c>
      <c r="AC5" s="204">
        <v>0</v>
      </c>
      <c r="AD5" s="204">
        <v>0</v>
      </c>
      <c r="AE5" s="204">
        <v>0</v>
      </c>
      <c r="AF5" s="204">
        <v>0</v>
      </c>
      <c r="AG5" s="204">
        <v>0</v>
      </c>
      <c r="AH5" s="204">
        <v>0</v>
      </c>
      <c r="AI5" s="204">
        <v>0</v>
      </c>
      <c r="AJ5" s="204">
        <v>0</v>
      </c>
      <c r="AK5" s="204">
        <v>0</v>
      </c>
      <c r="AL5" s="204">
        <v>0</v>
      </c>
      <c r="AM5" s="204">
        <v>0</v>
      </c>
      <c r="AN5" s="204">
        <v>0</v>
      </c>
      <c r="AO5" s="204">
        <v>0</v>
      </c>
      <c r="AP5" s="204">
        <v>0</v>
      </c>
      <c r="AQ5" s="204">
        <v>0</v>
      </c>
      <c r="AR5" s="204">
        <v>0</v>
      </c>
      <c r="AS5" s="204">
        <v>0</v>
      </c>
      <c r="AT5" s="204">
        <v>0</v>
      </c>
      <c r="AU5" s="204">
        <v>0</v>
      </c>
      <c r="AV5" s="401">
        <f t="shared" ref="AV5:AV34" si="1">SUM(E5:AU5)</f>
        <v>274259.68640000001</v>
      </c>
    </row>
    <row r="6" spans="1:48" ht="15.75" customHeight="1" x14ac:dyDescent="0.3">
      <c r="A6" s="202" t="s">
        <v>394</v>
      </c>
      <c r="B6" s="203">
        <v>10</v>
      </c>
      <c r="C6" s="204">
        <v>1178.8785</v>
      </c>
      <c r="D6" s="205">
        <f t="shared" ref="D6:D34" si="2">K6/C6</f>
        <v>1</v>
      </c>
      <c r="E6" s="206"/>
      <c r="F6" s="206"/>
      <c r="G6" s="206"/>
      <c r="H6" s="206"/>
      <c r="I6" s="206"/>
      <c r="J6" s="206"/>
      <c r="K6" s="204">
        <v>1178.8785</v>
      </c>
      <c r="L6" s="204">
        <v>1178.8785</v>
      </c>
      <c r="M6" s="204">
        <v>1178.8785</v>
      </c>
      <c r="N6" s="204">
        <v>1178.8785</v>
      </c>
      <c r="O6" s="204">
        <v>1178.8785</v>
      </c>
      <c r="P6" s="204">
        <v>1178.8785</v>
      </c>
      <c r="Q6" s="204">
        <v>1178.8785</v>
      </c>
      <c r="R6" s="204">
        <v>1178.8785</v>
      </c>
      <c r="S6" s="204">
        <v>1178.8785</v>
      </c>
      <c r="T6" s="204">
        <v>1178.8785</v>
      </c>
      <c r="U6" s="204">
        <v>0</v>
      </c>
      <c r="V6" s="204">
        <v>0</v>
      </c>
      <c r="W6" s="204">
        <v>0</v>
      </c>
      <c r="X6" s="204">
        <v>0</v>
      </c>
      <c r="Y6" s="204">
        <v>0</v>
      </c>
      <c r="Z6" s="204">
        <v>0</v>
      </c>
      <c r="AA6" s="204">
        <v>0</v>
      </c>
      <c r="AB6" s="204">
        <v>0</v>
      </c>
      <c r="AC6" s="204">
        <v>0</v>
      </c>
      <c r="AD6" s="204">
        <v>0</v>
      </c>
      <c r="AE6" s="204">
        <v>0</v>
      </c>
      <c r="AF6" s="204">
        <v>0</v>
      </c>
      <c r="AG6" s="204">
        <v>0</v>
      </c>
      <c r="AH6" s="204">
        <v>0</v>
      </c>
      <c r="AI6" s="204">
        <v>0</v>
      </c>
      <c r="AJ6" s="204">
        <v>0</v>
      </c>
      <c r="AK6" s="204">
        <v>0</v>
      </c>
      <c r="AL6" s="204">
        <v>0</v>
      </c>
      <c r="AM6" s="204">
        <v>0</v>
      </c>
      <c r="AN6" s="204">
        <v>0</v>
      </c>
      <c r="AO6" s="204">
        <v>0</v>
      </c>
      <c r="AP6" s="204">
        <v>0</v>
      </c>
      <c r="AQ6" s="204">
        <v>0</v>
      </c>
      <c r="AR6" s="204">
        <v>0</v>
      </c>
      <c r="AS6" s="204">
        <v>0</v>
      </c>
      <c r="AT6" s="204">
        <v>0</v>
      </c>
      <c r="AU6" s="204">
        <v>0</v>
      </c>
      <c r="AV6" s="401">
        <f t="shared" si="1"/>
        <v>11788.785000000002</v>
      </c>
    </row>
    <row r="7" spans="1:48" ht="15.75" customHeight="1" x14ac:dyDescent="0.3">
      <c r="A7" s="202" t="s">
        <v>90</v>
      </c>
      <c r="B7" s="203">
        <v>8</v>
      </c>
      <c r="C7" s="204">
        <v>14829.0895</v>
      </c>
      <c r="D7" s="205">
        <f t="shared" si="2"/>
        <v>0.88028040426892029</v>
      </c>
      <c r="E7" s="206"/>
      <c r="F7" s="206"/>
      <c r="G7" s="206"/>
      <c r="H7" s="206"/>
      <c r="I7" s="206"/>
      <c r="J7" s="206"/>
      <c r="K7" s="204">
        <v>13053.7569</v>
      </c>
      <c r="L7" s="204">
        <v>13053.7569</v>
      </c>
      <c r="M7" s="204">
        <v>13053.7569</v>
      </c>
      <c r="N7" s="204">
        <v>13053.7569</v>
      </c>
      <c r="O7" s="204">
        <v>13053.7569</v>
      </c>
      <c r="P7" s="204">
        <v>13053.7569</v>
      </c>
      <c r="Q7" s="204">
        <v>13053.7569</v>
      </c>
      <c r="R7" s="204">
        <v>13053.7569</v>
      </c>
      <c r="S7" s="204">
        <v>0</v>
      </c>
      <c r="T7" s="204">
        <v>0</v>
      </c>
      <c r="U7" s="204">
        <v>0</v>
      </c>
      <c r="V7" s="204">
        <v>0</v>
      </c>
      <c r="W7" s="204">
        <v>0</v>
      </c>
      <c r="X7" s="204">
        <v>0</v>
      </c>
      <c r="Y7" s="204">
        <v>0</v>
      </c>
      <c r="Z7" s="204">
        <v>0</v>
      </c>
      <c r="AA7" s="204">
        <v>0</v>
      </c>
      <c r="AB7" s="204">
        <v>0</v>
      </c>
      <c r="AC7" s="204">
        <v>0</v>
      </c>
      <c r="AD7" s="204">
        <v>0</v>
      </c>
      <c r="AE7" s="204">
        <v>0</v>
      </c>
      <c r="AF7" s="204">
        <v>0</v>
      </c>
      <c r="AG7" s="204">
        <v>0</v>
      </c>
      <c r="AH7" s="204">
        <v>0</v>
      </c>
      <c r="AI7" s="204">
        <v>0</v>
      </c>
      <c r="AJ7" s="204">
        <v>0</v>
      </c>
      <c r="AK7" s="204">
        <v>0</v>
      </c>
      <c r="AL7" s="204">
        <v>0</v>
      </c>
      <c r="AM7" s="204">
        <v>0</v>
      </c>
      <c r="AN7" s="204">
        <v>0</v>
      </c>
      <c r="AO7" s="204">
        <v>0</v>
      </c>
      <c r="AP7" s="204">
        <v>0</v>
      </c>
      <c r="AQ7" s="204">
        <v>0</v>
      </c>
      <c r="AR7" s="204">
        <v>0</v>
      </c>
      <c r="AS7" s="204">
        <v>0</v>
      </c>
      <c r="AT7" s="204">
        <v>0</v>
      </c>
      <c r="AU7" s="204">
        <v>0</v>
      </c>
      <c r="AV7" s="401">
        <f t="shared" si="1"/>
        <v>104430.0552</v>
      </c>
    </row>
    <row r="8" spans="1:48" ht="15.75" customHeight="1" x14ac:dyDescent="0.3">
      <c r="A8" s="202" t="s">
        <v>395</v>
      </c>
      <c r="B8" s="203">
        <v>10</v>
      </c>
      <c r="C8" s="204">
        <v>1684.3389999999999</v>
      </c>
      <c r="D8" s="205">
        <f t="shared" si="2"/>
        <v>0.7907114897891695</v>
      </c>
      <c r="E8" s="206"/>
      <c r="F8" s="206"/>
      <c r="G8" s="206"/>
      <c r="H8" s="206"/>
      <c r="I8" s="206"/>
      <c r="J8" s="206"/>
      <c r="K8" s="204">
        <v>1331.8262</v>
      </c>
      <c r="L8" s="204">
        <v>1331.8262</v>
      </c>
      <c r="M8" s="204">
        <v>1331.8262</v>
      </c>
      <c r="N8" s="204">
        <v>1331.8262</v>
      </c>
      <c r="O8" s="204">
        <v>1331.8262</v>
      </c>
      <c r="P8" s="204">
        <v>1331.8262</v>
      </c>
      <c r="Q8" s="204">
        <v>1331.8262</v>
      </c>
      <c r="R8" s="204">
        <v>1331.8262</v>
      </c>
      <c r="S8" s="204">
        <v>1331.8262</v>
      </c>
      <c r="T8" s="204">
        <v>1331.8262</v>
      </c>
      <c r="U8" s="204">
        <v>0</v>
      </c>
      <c r="V8" s="204">
        <v>0</v>
      </c>
      <c r="W8" s="204">
        <v>0</v>
      </c>
      <c r="X8" s="204">
        <v>0</v>
      </c>
      <c r="Y8" s="204">
        <v>0</v>
      </c>
      <c r="Z8" s="204">
        <v>0</v>
      </c>
      <c r="AA8" s="204">
        <v>0</v>
      </c>
      <c r="AB8" s="204">
        <v>0</v>
      </c>
      <c r="AC8" s="204">
        <v>0</v>
      </c>
      <c r="AD8" s="204">
        <v>0</v>
      </c>
      <c r="AE8" s="204">
        <v>0</v>
      </c>
      <c r="AF8" s="204">
        <v>0</v>
      </c>
      <c r="AG8" s="204">
        <v>0</v>
      </c>
      <c r="AH8" s="204">
        <v>0</v>
      </c>
      <c r="AI8" s="204">
        <v>0</v>
      </c>
      <c r="AJ8" s="204">
        <v>0</v>
      </c>
      <c r="AK8" s="204">
        <v>0</v>
      </c>
      <c r="AL8" s="204">
        <v>0</v>
      </c>
      <c r="AM8" s="204">
        <v>0</v>
      </c>
      <c r="AN8" s="204">
        <v>0</v>
      </c>
      <c r="AO8" s="204">
        <v>0</v>
      </c>
      <c r="AP8" s="204">
        <v>0</v>
      </c>
      <c r="AQ8" s="204">
        <v>0</v>
      </c>
      <c r="AR8" s="204">
        <v>0</v>
      </c>
      <c r="AS8" s="204">
        <v>0</v>
      </c>
      <c r="AT8" s="204">
        <v>0</v>
      </c>
      <c r="AU8" s="204">
        <v>0</v>
      </c>
      <c r="AV8" s="401">
        <f t="shared" si="1"/>
        <v>13318.261999999997</v>
      </c>
    </row>
    <row r="9" spans="1:48" ht="15.75" customHeight="1" x14ac:dyDescent="0.3">
      <c r="A9" s="202" t="s">
        <v>295</v>
      </c>
      <c r="B9" s="203">
        <v>8</v>
      </c>
      <c r="C9" s="204">
        <v>3074.7638999999999</v>
      </c>
      <c r="D9" s="205">
        <f t="shared" si="2"/>
        <v>0.97047467612066085</v>
      </c>
      <c r="E9" s="206"/>
      <c r="F9" s="206"/>
      <c r="G9" s="206"/>
      <c r="H9" s="206"/>
      <c r="I9" s="206"/>
      <c r="J9" s="206"/>
      <c r="K9" s="204">
        <v>2983.9805000000001</v>
      </c>
      <c r="L9" s="204">
        <v>2983.9805000000001</v>
      </c>
      <c r="M9" s="204">
        <v>2983.9805000000001</v>
      </c>
      <c r="N9" s="204">
        <v>2983.9805000000001</v>
      </c>
      <c r="O9" s="204">
        <v>2983.9805000000001</v>
      </c>
      <c r="P9" s="204">
        <v>2983.9805000000001</v>
      </c>
      <c r="Q9" s="204">
        <v>2983.9805000000001</v>
      </c>
      <c r="R9" s="204">
        <v>2983.9805000000001</v>
      </c>
      <c r="S9" s="204">
        <v>0</v>
      </c>
      <c r="T9" s="204">
        <v>0</v>
      </c>
      <c r="U9" s="204">
        <v>0</v>
      </c>
      <c r="V9" s="204">
        <v>0</v>
      </c>
      <c r="W9" s="204">
        <v>0</v>
      </c>
      <c r="X9" s="204">
        <v>0</v>
      </c>
      <c r="Y9" s="204">
        <v>0</v>
      </c>
      <c r="Z9" s="204">
        <v>0</v>
      </c>
      <c r="AA9" s="204">
        <v>0</v>
      </c>
      <c r="AB9" s="204">
        <v>0</v>
      </c>
      <c r="AC9" s="204">
        <v>0</v>
      </c>
      <c r="AD9" s="204">
        <v>0</v>
      </c>
      <c r="AE9" s="204">
        <v>0</v>
      </c>
      <c r="AF9" s="204">
        <v>0</v>
      </c>
      <c r="AG9" s="204">
        <v>0</v>
      </c>
      <c r="AH9" s="204">
        <v>0</v>
      </c>
      <c r="AI9" s="204">
        <v>0</v>
      </c>
      <c r="AJ9" s="204">
        <v>0</v>
      </c>
      <c r="AK9" s="204">
        <v>0</v>
      </c>
      <c r="AL9" s="204">
        <v>0</v>
      </c>
      <c r="AM9" s="204">
        <v>0</v>
      </c>
      <c r="AN9" s="204">
        <v>0</v>
      </c>
      <c r="AO9" s="204">
        <v>0</v>
      </c>
      <c r="AP9" s="204">
        <v>0</v>
      </c>
      <c r="AQ9" s="204">
        <v>0</v>
      </c>
      <c r="AR9" s="204">
        <v>0</v>
      </c>
      <c r="AS9" s="204">
        <v>0</v>
      </c>
      <c r="AT9" s="204">
        <v>0</v>
      </c>
      <c r="AU9" s="204">
        <v>0</v>
      </c>
      <c r="AV9" s="401">
        <f t="shared" si="1"/>
        <v>23871.844000000005</v>
      </c>
    </row>
    <row r="10" spans="1:48" ht="15.75" customHeight="1" x14ac:dyDescent="0.3">
      <c r="A10" s="202" t="s">
        <v>512</v>
      </c>
      <c r="B10" s="203">
        <v>8</v>
      </c>
      <c r="C10" s="204">
        <v>11.548500000000001</v>
      </c>
      <c r="D10" s="205">
        <f t="shared" si="2"/>
        <v>0.68999437156340648</v>
      </c>
      <c r="E10" s="206"/>
      <c r="F10" s="206"/>
      <c r="G10" s="206"/>
      <c r="H10" s="206"/>
      <c r="I10" s="206"/>
      <c r="J10" s="206"/>
      <c r="K10" s="204">
        <v>7.9683999999999999</v>
      </c>
      <c r="L10" s="204">
        <v>7.9683999999999999</v>
      </c>
      <c r="M10" s="204">
        <v>7.9683999999999999</v>
      </c>
      <c r="N10" s="204">
        <v>7.9683999999999999</v>
      </c>
      <c r="O10" s="204">
        <v>7.9683999999999999</v>
      </c>
      <c r="P10" s="204">
        <v>7.9683999999999999</v>
      </c>
      <c r="Q10" s="204">
        <v>7.9683999999999999</v>
      </c>
      <c r="R10" s="204">
        <v>7.9683999999999999</v>
      </c>
      <c r="S10" s="204">
        <v>0</v>
      </c>
      <c r="T10" s="204">
        <v>0</v>
      </c>
      <c r="U10" s="204">
        <v>0</v>
      </c>
      <c r="V10" s="204">
        <v>0</v>
      </c>
      <c r="W10" s="204">
        <v>0</v>
      </c>
      <c r="X10" s="204">
        <v>0</v>
      </c>
      <c r="Y10" s="204">
        <v>0</v>
      </c>
      <c r="Z10" s="204">
        <v>0</v>
      </c>
      <c r="AA10" s="204">
        <v>0</v>
      </c>
      <c r="AB10" s="204">
        <v>0</v>
      </c>
      <c r="AC10" s="204">
        <v>0</v>
      </c>
      <c r="AD10" s="204">
        <v>0</v>
      </c>
      <c r="AE10" s="204">
        <v>0</v>
      </c>
      <c r="AF10" s="204">
        <v>0</v>
      </c>
      <c r="AG10" s="204">
        <v>0</v>
      </c>
      <c r="AH10" s="204">
        <v>0</v>
      </c>
      <c r="AI10" s="204">
        <v>0</v>
      </c>
      <c r="AJ10" s="204">
        <v>0</v>
      </c>
      <c r="AK10" s="204">
        <v>0</v>
      </c>
      <c r="AL10" s="204">
        <v>0</v>
      </c>
      <c r="AM10" s="204">
        <v>0</v>
      </c>
      <c r="AN10" s="204">
        <v>0</v>
      </c>
      <c r="AO10" s="204">
        <v>0</v>
      </c>
      <c r="AP10" s="204">
        <v>0</v>
      </c>
      <c r="AQ10" s="204">
        <v>0</v>
      </c>
      <c r="AR10" s="204">
        <v>0</v>
      </c>
      <c r="AS10" s="204">
        <v>0</v>
      </c>
      <c r="AT10" s="204">
        <v>0</v>
      </c>
      <c r="AU10" s="204">
        <v>0</v>
      </c>
      <c r="AV10" s="401">
        <f t="shared" si="1"/>
        <v>63.747200000000007</v>
      </c>
    </row>
    <row r="11" spans="1:48" ht="15.75" customHeight="1" x14ac:dyDescent="0.3">
      <c r="A11" s="202" t="s">
        <v>396</v>
      </c>
      <c r="B11" s="203">
        <v>15</v>
      </c>
      <c r="C11" s="204">
        <v>4745.9623000000001</v>
      </c>
      <c r="D11" s="205">
        <f t="shared" si="2"/>
        <v>0.99741148386281964</v>
      </c>
      <c r="E11" s="206"/>
      <c r="F11" s="206"/>
      <c r="G11" s="206"/>
      <c r="H11" s="206"/>
      <c r="I11" s="206"/>
      <c r="J11" s="206"/>
      <c r="K11" s="204">
        <v>4733.6773000000003</v>
      </c>
      <c r="L11" s="204">
        <v>4733.6773000000003</v>
      </c>
      <c r="M11" s="204">
        <v>4733.6773000000003</v>
      </c>
      <c r="N11" s="204">
        <v>4733.6773000000003</v>
      </c>
      <c r="O11" s="204">
        <v>4733.6773000000003</v>
      </c>
      <c r="P11" s="204">
        <v>4733.6773000000003</v>
      </c>
      <c r="Q11" s="204">
        <v>4733.6773000000003</v>
      </c>
      <c r="R11" s="204">
        <v>4733.6773000000003</v>
      </c>
      <c r="S11" s="204">
        <v>4733.6773000000003</v>
      </c>
      <c r="T11" s="204">
        <v>4733.6773000000003</v>
      </c>
      <c r="U11" s="204">
        <v>4733.6773000000003</v>
      </c>
      <c r="V11" s="204">
        <v>4733.6773000000003</v>
      </c>
      <c r="W11" s="204">
        <v>4733.6773000000003</v>
      </c>
      <c r="X11" s="204">
        <v>4733.6773000000003</v>
      </c>
      <c r="Y11" s="204">
        <v>4733.6773000000003</v>
      </c>
      <c r="Z11" s="204">
        <v>0</v>
      </c>
      <c r="AA11" s="204">
        <v>0</v>
      </c>
      <c r="AB11" s="204">
        <v>0</v>
      </c>
      <c r="AC11" s="204">
        <v>0</v>
      </c>
      <c r="AD11" s="204">
        <v>0</v>
      </c>
      <c r="AE11" s="204">
        <v>0</v>
      </c>
      <c r="AF11" s="204">
        <v>0</v>
      </c>
      <c r="AG11" s="204">
        <v>0</v>
      </c>
      <c r="AH11" s="204">
        <v>0</v>
      </c>
      <c r="AI11" s="204">
        <v>0</v>
      </c>
      <c r="AJ11" s="204">
        <v>0</v>
      </c>
      <c r="AK11" s="204">
        <v>0</v>
      </c>
      <c r="AL11" s="204">
        <v>0</v>
      </c>
      <c r="AM11" s="204">
        <v>0</v>
      </c>
      <c r="AN11" s="204">
        <v>0</v>
      </c>
      <c r="AO11" s="204">
        <v>0</v>
      </c>
      <c r="AP11" s="204">
        <v>0</v>
      </c>
      <c r="AQ11" s="204">
        <v>0</v>
      </c>
      <c r="AR11" s="204">
        <v>0</v>
      </c>
      <c r="AS11" s="204">
        <v>0</v>
      </c>
      <c r="AT11" s="204">
        <v>0</v>
      </c>
      <c r="AU11" s="204">
        <v>0</v>
      </c>
      <c r="AV11" s="401">
        <f t="shared" si="1"/>
        <v>71005.159500000009</v>
      </c>
    </row>
    <row r="12" spans="1:48" ht="15.75" customHeight="1" x14ac:dyDescent="0.3">
      <c r="A12" s="202" t="s">
        <v>296</v>
      </c>
      <c r="B12" s="203">
        <v>8</v>
      </c>
      <c r="C12" s="204">
        <v>2822.4348</v>
      </c>
      <c r="D12" s="205">
        <f t="shared" si="2"/>
        <v>0.9958573002288662</v>
      </c>
      <c r="E12" s="206"/>
      <c r="F12" s="206"/>
      <c r="G12" s="206"/>
      <c r="H12" s="206"/>
      <c r="I12" s="206"/>
      <c r="J12" s="206"/>
      <c r="K12" s="204">
        <v>2810.7422999999999</v>
      </c>
      <c r="L12" s="204">
        <v>2810.7422999999999</v>
      </c>
      <c r="M12" s="204">
        <v>2810.7422999999999</v>
      </c>
      <c r="N12" s="204">
        <v>2810.7422999999999</v>
      </c>
      <c r="O12" s="204">
        <v>2810.7422999999999</v>
      </c>
      <c r="P12" s="204">
        <v>2810.7422999999999</v>
      </c>
      <c r="Q12" s="204">
        <v>2810.7422999999999</v>
      </c>
      <c r="R12" s="204">
        <v>2810.7422999999999</v>
      </c>
      <c r="S12" s="204">
        <v>0</v>
      </c>
      <c r="T12" s="204">
        <v>0</v>
      </c>
      <c r="U12" s="204">
        <v>0</v>
      </c>
      <c r="V12" s="204">
        <v>0</v>
      </c>
      <c r="W12" s="204">
        <v>0</v>
      </c>
      <c r="X12" s="204">
        <v>0</v>
      </c>
      <c r="Y12" s="204">
        <v>0</v>
      </c>
      <c r="Z12" s="204">
        <v>0</v>
      </c>
      <c r="AA12" s="204">
        <v>0</v>
      </c>
      <c r="AB12" s="204">
        <v>0</v>
      </c>
      <c r="AC12" s="204">
        <v>0</v>
      </c>
      <c r="AD12" s="204">
        <v>0</v>
      </c>
      <c r="AE12" s="204">
        <v>0</v>
      </c>
      <c r="AF12" s="204">
        <v>0</v>
      </c>
      <c r="AG12" s="204">
        <v>0</v>
      </c>
      <c r="AH12" s="204">
        <v>0</v>
      </c>
      <c r="AI12" s="204">
        <v>0</v>
      </c>
      <c r="AJ12" s="204">
        <v>0</v>
      </c>
      <c r="AK12" s="204">
        <v>0</v>
      </c>
      <c r="AL12" s="204">
        <v>0</v>
      </c>
      <c r="AM12" s="204">
        <v>0</v>
      </c>
      <c r="AN12" s="204">
        <v>0</v>
      </c>
      <c r="AO12" s="204">
        <v>0</v>
      </c>
      <c r="AP12" s="204">
        <v>0</v>
      </c>
      <c r="AQ12" s="204">
        <v>0</v>
      </c>
      <c r="AR12" s="204">
        <v>0</v>
      </c>
      <c r="AS12" s="204">
        <v>0</v>
      </c>
      <c r="AT12" s="204">
        <v>0</v>
      </c>
      <c r="AU12" s="204">
        <v>0</v>
      </c>
      <c r="AV12" s="401">
        <f t="shared" si="1"/>
        <v>22485.938399999999</v>
      </c>
    </row>
    <row r="13" spans="1:48" ht="15.75" customHeight="1" x14ac:dyDescent="0.3">
      <c r="A13" s="202" t="s">
        <v>195</v>
      </c>
      <c r="B13" s="203">
        <v>10</v>
      </c>
      <c r="C13" s="204">
        <v>56.014699999999998</v>
      </c>
      <c r="D13" s="205">
        <f t="shared" si="2"/>
        <v>0.69274851065880916</v>
      </c>
      <c r="E13" s="206"/>
      <c r="F13" s="206"/>
      <c r="G13" s="206"/>
      <c r="H13" s="206"/>
      <c r="I13" s="206"/>
      <c r="J13" s="206"/>
      <c r="K13" s="204">
        <v>38.804099999999998</v>
      </c>
      <c r="L13" s="204">
        <v>38.804099999999998</v>
      </c>
      <c r="M13" s="204">
        <v>38.804099999999998</v>
      </c>
      <c r="N13" s="204">
        <v>38.804099999999998</v>
      </c>
      <c r="O13" s="204">
        <v>38.804099999999998</v>
      </c>
      <c r="P13" s="204">
        <v>38.804099999999998</v>
      </c>
      <c r="Q13" s="204">
        <v>38.804099999999998</v>
      </c>
      <c r="R13" s="204">
        <v>38.804099999999998</v>
      </c>
      <c r="S13" s="204">
        <v>38.804099999999998</v>
      </c>
      <c r="T13" s="204">
        <v>38.804099999999998</v>
      </c>
      <c r="U13" s="204">
        <v>0</v>
      </c>
      <c r="V13" s="204">
        <v>0</v>
      </c>
      <c r="W13" s="204">
        <v>0</v>
      </c>
      <c r="X13" s="204">
        <v>0</v>
      </c>
      <c r="Y13" s="204">
        <v>0</v>
      </c>
      <c r="Z13" s="204">
        <v>0</v>
      </c>
      <c r="AA13" s="204">
        <v>0</v>
      </c>
      <c r="AB13" s="204">
        <v>0</v>
      </c>
      <c r="AC13" s="204">
        <v>0</v>
      </c>
      <c r="AD13" s="204">
        <v>0</v>
      </c>
      <c r="AE13" s="204">
        <v>0</v>
      </c>
      <c r="AF13" s="204">
        <v>0</v>
      </c>
      <c r="AG13" s="204">
        <v>0</v>
      </c>
      <c r="AH13" s="204">
        <v>0</v>
      </c>
      <c r="AI13" s="204">
        <v>0</v>
      </c>
      <c r="AJ13" s="204">
        <v>0</v>
      </c>
      <c r="AK13" s="204">
        <v>0</v>
      </c>
      <c r="AL13" s="204">
        <v>0</v>
      </c>
      <c r="AM13" s="204">
        <v>0</v>
      </c>
      <c r="AN13" s="204">
        <v>0</v>
      </c>
      <c r="AO13" s="204">
        <v>0</v>
      </c>
      <c r="AP13" s="204">
        <v>0</v>
      </c>
      <c r="AQ13" s="204">
        <v>0</v>
      </c>
      <c r="AR13" s="204">
        <v>0</v>
      </c>
      <c r="AS13" s="204">
        <v>0</v>
      </c>
      <c r="AT13" s="204">
        <v>0</v>
      </c>
      <c r="AU13" s="204">
        <v>0</v>
      </c>
      <c r="AV13" s="401">
        <f t="shared" si="1"/>
        <v>388.041</v>
      </c>
    </row>
    <row r="14" spans="1:48" ht="15.75" customHeight="1" x14ac:dyDescent="0.3">
      <c r="A14" s="202" t="s">
        <v>27</v>
      </c>
      <c r="B14" s="203">
        <v>11</v>
      </c>
      <c r="C14" s="204">
        <v>4513.1367</v>
      </c>
      <c r="D14" s="205">
        <f t="shared" si="2"/>
        <v>1</v>
      </c>
      <c r="E14" s="206"/>
      <c r="F14" s="206"/>
      <c r="G14" s="206"/>
      <c r="H14" s="206"/>
      <c r="I14" s="206"/>
      <c r="J14" s="206"/>
      <c r="K14" s="204">
        <v>4513.1367</v>
      </c>
      <c r="L14" s="204">
        <v>4513.1367</v>
      </c>
      <c r="M14" s="204">
        <v>4513.1367</v>
      </c>
      <c r="N14" s="204">
        <v>4513.1367</v>
      </c>
      <c r="O14" s="204">
        <v>4513.1367</v>
      </c>
      <c r="P14" s="204">
        <v>4513.1367</v>
      </c>
      <c r="Q14" s="204">
        <v>4513.1367</v>
      </c>
      <c r="R14" s="204">
        <v>4513.1367</v>
      </c>
      <c r="S14" s="204">
        <v>4513.1367</v>
      </c>
      <c r="T14" s="204">
        <v>4513.1367</v>
      </c>
      <c r="U14" s="204">
        <v>4513.1367</v>
      </c>
      <c r="V14" s="204">
        <v>0</v>
      </c>
      <c r="W14" s="204">
        <v>0</v>
      </c>
      <c r="X14" s="204">
        <v>0</v>
      </c>
      <c r="Y14" s="204">
        <v>0</v>
      </c>
      <c r="Z14" s="204">
        <v>0</v>
      </c>
      <c r="AA14" s="204">
        <v>0</v>
      </c>
      <c r="AB14" s="204">
        <v>0</v>
      </c>
      <c r="AC14" s="204">
        <v>0</v>
      </c>
      <c r="AD14" s="204">
        <v>0</v>
      </c>
      <c r="AE14" s="204">
        <v>0</v>
      </c>
      <c r="AF14" s="204">
        <v>0</v>
      </c>
      <c r="AG14" s="204">
        <v>0</v>
      </c>
      <c r="AH14" s="204">
        <v>0</v>
      </c>
      <c r="AI14" s="204">
        <v>0</v>
      </c>
      <c r="AJ14" s="204">
        <v>0</v>
      </c>
      <c r="AK14" s="204">
        <v>0</v>
      </c>
      <c r="AL14" s="204">
        <v>0</v>
      </c>
      <c r="AM14" s="204">
        <v>0</v>
      </c>
      <c r="AN14" s="204">
        <v>0</v>
      </c>
      <c r="AO14" s="204">
        <v>0</v>
      </c>
      <c r="AP14" s="204">
        <v>0</v>
      </c>
      <c r="AQ14" s="204">
        <v>0</v>
      </c>
      <c r="AR14" s="204">
        <v>0</v>
      </c>
      <c r="AS14" s="204">
        <v>0</v>
      </c>
      <c r="AT14" s="204">
        <v>0</v>
      </c>
      <c r="AU14" s="204">
        <v>0</v>
      </c>
      <c r="AV14" s="401">
        <f t="shared" si="1"/>
        <v>49644.503700000008</v>
      </c>
    </row>
    <row r="15" spans="1:48" ht="15.75" customHeight="1" x14ac:dyDescent="0.3">
      <c r="A15" s="202" t="s">
        <v>191</v>
      </c>
      <c r="B15" s="203">
        <v>7</v>
      </c>
      <c r="C15" s="204">
        <v>3825.0338999999999</v>
      </c>
      <c r="D15" s="205">
        <f t="shared" si="2"/>
        <v>1</v>
      </c>
      <c r="E15" s="206"/>
      <c r="F15" s="206"/>
      <c r="G15" s="206"/>
      <c r="H15" s="206"/>
      <c r="I15" s="206"/>
      <c r="J15" s="206"/>
      <c r="K15" s="204">
        <v>3825.0338999999999</v>
      </c>
      <c r="L15" s="204">
        <v>3825.0338999999999</v>
      </c>
      <c r="M15" s="204">
        <v>3825.0338999999999</v>
      </c>
      <c r="N15" s="204">
        <v>3825.0338999999999</v>
      </c>
      <c r="O15" s="204">
        <v>3825.0338999999999</v>
      </c>
      <c r="P15" s="204">
        <v>3825.0338999999999</v>
      </c>
      <c r="Q15" s="204">
        <v>3825.0338999999999</v>
      </c>
      <c r="R15" s="204">
        <v>0</v>
      </c>
      <c r="S15" s="204">
        <v>0</v>
      </c>
      <c r="T15" s="204">
        <v>0</v>
      </c>
      <c r="U15" s="204">
        <v>0</v>
      </c>
      <c r="V15" s="204">
        <v>0</v>
      </c>
      <c r="W15" s="204">
        <v>0</v>
      </c>
      <c r="X15" s="204">
        <v>0</v>
      </c>
      <c r="Y15" s="204">
        <v>0</v>
      </c>
      <c r="Z15" s="204">
        <v>0</v>
      </c>
      <c r="AA15" s="204">
        <v>0</v>
      </c>
      <c r="AB15" s="204">
        <v>0</v>
      </c>
      <c r="AC15" s="204">
        <v>0</v>
      </c>
      <c r="AD15" s="204">
        <v>0</v>
      </c>
      <c r="AE15" s="204">
        <v>0</v>
      </c>
      <c r="AF15" s="204">
        <v>0</v>
      </c>
      <c r="AG15" s="204">
        <v>0</v>
      </c>
      <c r="AH15" s="204">
        <v>0</v>
      </c>
      <c r="AI15" s="204">
        <v>0</v>
      </c>
      <c r="AJ15" s="204">
        <v>0</v>
      </c>
      <c r="AK15" s="204">
        <v>0</v>
      </c>
      <c r="AL15" s="204">
        <v>0</v>
      </c>
      <c r="AM15" s="204">
        <v>0</v>
      </c>
      <c r="AN15" s="204">
        <v>0</v>
      </c>
      <c r="AO15" s="204">
        <v>0</v>
      </c>
      <c r="AP15" s="204">
        <v>0</v>
      </c>
      <c r="AQ15" s="204">
        <v>0</v>
      </c>
      <c r="AR15" s="204">
        <v>0</v>
      </c>
      <c r="AS15" s="204">
        <v>0</v>
      </c>
      <c r="AT15" s="204">
        <v>0</v>
      </c>
      <c r="AU15" s="204">
        <v>0</v>
      </c>
      <c r="AV15" s="401">
        <f t="shared" si="1"/>
        <v>26775.237299999997</v>
      </c>
    </row>
    <row r="16" spans="1:48" ht="15.75" customHeight="1" x14ac:dyDescent="0.3">
      <c r="A16" s="202" t="s">
        <v>297</v>
      </c>
      <c r="B16" s="203">
        <v>9</v>
      </c>
      <c r="C16" s="204">
        <v>3437.7426</v>
      </c>
      <c r="D16" s="205">
        <f t="shared" si="2"/>
        <v>1</v>
      </c>
      <c r="E16" s="206"/>
      <c r="F16" s="206"/>
      <c r="G16" s="206"/>
      <c r="H16" s="206"/>
      <c r="I16" s="206"/>
      <c r="J16" s="206"/>
      <c r="K16" s="204">
        <v>3437.7426</v>
      </c>
      <c r="L16" s="204">
        <v>3437.7426</v>
      </c>
      <c r="M16" s="204">
        <v>3437.7426</v>
      </c>
      <c r="N16" s="204">
        <v>3437.7426</v>
      </c>
      <c r="O16" s="204">
        <v>3437.7426</v>
      </c>
      <c r="P16" s="204">
        <v>3437.7426</v>
      </c>
      <c r="Q16" s="204">
        <v>3437.7426</v>
      </c>
      <c r="R16" s="204">
        <v>3437.7426</v>
      </c>
      <c r="S16" s="204">
        <v>3437.7426</v>
      </c>
      <c r="T16" s="204">
        <v>0</v>
      </c>
      <c r="U16" s="204">
        <v>0</v>
      </c>
      <c r="V16" s="204">
        <v>0</v>
      </c>
      <c r="W16" s="204">
        <v>0</v>
      </c>
      <c r="X16" s="204">
        <v>0</v>
      </c>
      <c r="Y16" s="204">
        <v>0</v>
      </c>
      <c r="Z16" s="204">
        <v>0</v>
      </c>
      <c r="AA16" s="204">
        <v>0</v>
      </c>
      <c r="AB16" s="204">
        <v>0</v>
      </c>
      <c r="AC16" s="204">
        <v>0</v>
      </c>
      <c r="AD16" s="204">
        <v>0</v>
      </c>
      <c r="AE16" s="204">
        <v>0</v>
      </c>
      <c r="AF16" s="204">
        <v>0</v>
      </c>
      <c r="AG16" s="204">
        <v>0</v>
      </c>
      <c r="AH16" s="204">
        <v>0</v>
      </c>
      <c r="AI16" s="204">
        <v>0</v>
      </c>
      <c r="AJ16" s="204">
        <v>0</v>
      </c>
      <c r="AK16" s="204">
        <v>0</v>
      </c>
      <c r="AL16" s="204">
        <v>0</v>
      </c>
      <c r="AM16" s="204">
        <v>0</v>
      </c>
      <c r="AN16" s="204">
        <v>0</v>
      </c>
      <c r="AO16" s="204">
        <v>0</v>
      </c>
      <c r="AP16" s="204">
        <v>0</v>
      </c>
      <c r="AQ16" s="204">
        <v>0</v>
      </c>
      <c r="AR16" s="204">
        <v>0</v>
      </c>
      <c r="AS16" s="204">
        <v>0</v>
      </c>
      <c r="AT16" s="204">
        <v>0</v>
      </c>
      <c r="AU16" s="204">
        <v>0</v>
      </c>
      <c r="AV16" s="401">
        <f t="shared" si="1"/>
        <v>30939.683400000005</v>
      </c>
    </row>
    <row r="17" spans="1:48" ht="15.75" customHeight="1" x14ac:dyDescent="0.3">
      <c r="A17" s="202" t="s">
        <v>45</v>
      </c>
      <c r="B17" s="203">
        <v>15</v>
      </c>
      <c r="C17" s="204">
        <v>524.13829999999996</v>
      </c>
      <c r="D17" s="205">
        <f t="shared" si="2"/>
        <v>1</v>
      </c>
      <c r="E17" s="206"/>
      <c r="F17" s="206"/>
      <c r="G17" s="206"/>
      <c r="H17" s="206"/>
      <c r="I17" s="206"/>
      <c r="J17" s="206"/>
      <c r="K17" s="204">
        <v>524.13829999999996</v>
      </c>
      <c r="L17" s="204">
        <v>524.13829999999996</v>
      </c>
      <c r="M17" s="204">
        <v>524.13829999999996</v>
      </c>
      <c r="N17" s="204">
        <v>524.13829999999996</v>
      </c>
      <c r="O17" s="204">
        <v>524.13829999999996</v>
      </c>
      <c r="P17" s="204">
        <v>524.13829999999996</v>
      </c>
      <c r="Q17" s="204">
        <v>524.13829999999996</v>
      </c>
      <c r="R17" s="204">
        <v>524.13829999999996</v>
      </c>
      <c r="S17" s="204">
        <v>524.13829999999996</v>
      </c>
      <c r="T17" s="204">
        <v>524.13829999999996</v>
      </c>
      <c r="U17" s="204">
        <v>524.13829999999996</v>
      </c>
      <c r="V17" s="204">
        <v>524.13829999999996</v>
      </c>
      <c r="W17" s="204">
        <v>524.13829999999996</v>
      </c>
      <c r="X17" s="204">
        <v>524.13829999999996</v>
      </c>
      <c r="Y17" s="204">
        <v>524.13829999999996</v>
      </c>
      <c r="Z17" s="204">
        <v>0</v>
      </c>
      <c r="AA17" s="204">
        <v>0</v>
      </c>
      <c r="AB17" s="204">
        <v>0</v>
      </c>
      <c r="AC17" s="204">
        <v>0</v>
      </c>
      <c r="AD17" s="204">
        <v>0</v>
      </c>
      <c r="AE17" s="204">
        <v>0</v>
      </c>
      <c r="AF17" s="204">
        <v>0</v>
      </c>
      <c r="AG17" s="204">
        <v>0</v>
      </c>
      <c r="AH17" s="204">
        <v>0</v>
      </c>
      <c r="AI17" s="204">
        <v>0</v>
      </c>
      <c r="AJ17" s="204">
        <v>0</v>
      </c>
      <c r="AK17" s="204">
        <v>0</v>
      </c>
      <c r="AL17" s="204">
        <v>0</v>
      </c>
      <c r="AM17" s="204">
        <v>0</v>
      </c>
      <c r="AN17" s="204">
        <v>0</v>
      </c>
      <c r="AO17" s="204">
        <v>0</v>
      </c>
      <c r="AP17" s="204">
        <v>0</v>
      </c>
      <c r="AQ17" s="204">
        <v>0</v>
      </c>
      <c r="AR17" s="204">
        <v>0</v>
      </c>
      <c r="AS17" s="204">
        <v>0</v>
      </c>
      <c r="AT17" s="204">
        <v>0</v>
      </c>
      <c r="AU17" s="204">
        <v>0</v>
      </c>
      <c r="AV17" s="401">
        <f t="shared" si="1"/>
        <v>7862.074499999997</v>
      </c>
    </row>
    <row r="18" spans="1:48" ht="15.75" customHeight="1" x14ac:dyDescent="0.3">
      <c r="A18" s="202" t="s">
        <v>298</v>
      </c>
      <c r="B18" s="203">
        <v>12</v>
      </c>
      <c r="C18" s="204">
        <v>351.43920000000003</v>
      </c>
      <c r="D18" s="205">
        <f t="shared" si="2"/>
        <v>1</v>
      </c>
      <c r="E18" s="206"/>
      <c r="F18" s="206"/>
      <c r="G18" s="206"/>
      <c r="H18" s="206"/>
      <c r="I18" s="206"/>
      <c r="J18" s="206"/>
      <c r="K18" s="204">
        <v>351.43920000000003</v>
      </c>
      <c r="L18" s="204">
        <v>351.43920000000003</v>
      </c>
      <c r="M18" s="204">
        <v>351.43920000000003</v>
      </c>
      <c r="N18" s="204">
        <v>351.43920000000003</v>
      </c>
      <c r="O18" s="204">
        <v>351.43920000000003</v>
      </c>
      <c r="P18" s="204">
        <v>351.43920000000003</v>
      </c>
      <c r="Q18" s="204">
        <v>351.43920000000003</v>
      </c>
      <c r="R18" s="204">
        <v>351.43920000000003</v>
      </c>
      <c r="S18" s="204">
        <v>351.43920000000003</v>
      </c>
      <c r="T18" s="204">
        <v>351.43920000000003</v>
      </c>
      <c r="U18" s="204">
        <v>351.43920000000003</v>
      </c>
      <c r="V18" s="204">
        <v>351.43920000000003</v>
      </c>
      <c r="W18" s="204">
        <v>0</v>
      </c>
      <c r="X18" s="204">
        <v>0</v>
      </c>
      <c r="Y18" s="204">
        <v>0</v>
      </c>
      <c r="Z18" s="204">
        <v>0</v>
      </c>
      <c r="AA18" s="204">
        <v>0</v>
      </c>
      <c r="AB18" s="204">
        <v>0</v>
      </c>
      <c r="AC18" s="204">
        <v>0</v>
      </c>
      <c r="AD18" s="204">
        <v>0</v>
      </c>
      <c r="AE18" s="204">
        <v>0</v>
      </c>
      <c r="AF18" s="204">
        <v>0</v>
      </c>
      <c r="AG18" s="204">
        <v>0</v>
      </c>
      <c r="AH18" s="204">
        <v>0</v>
      </c>
      <c r="AI18" s="204">
        <v>0</v>
      </c>
      <c r="AJ18" s="204">
        <v>0</v>
      </c>
      <c r="AK18" s="204">
        <v>0</v>
      </c>
      <c r="AL18" s="204">
        <v>0</v>
      </c>
      <c r="AM18" s="204">
        <v>0</v>
      </c>
      <c r="AN18" s="204">
        <v>0</v>
      </c>
      <c r="AO18" s="204">
        <v>0</v>
      </c>
      <c r="AP18" s="204">
        <v>0</v>
      </c>
      <c r="AQ18" s="204">
        <v>0</v>
      </c>
      <c r="AR18" s="204">
        <v>0</v>
      </c>
      <c r="AS18" s="204">
        <v>0</v>
      </c>
      <c r="AT18" s="204">
        <v>0</v>
      </c>
      <c r="AU18" s="204">
        <v>0</v>
      </c>
      <c r="AV18" s="401">
        <f t="shared" si="1"/>
        <v>4217.2703999999994</v>
      </c>
    </row>
    <row r="19" spans="1:48" ht="15.75" customHeight="1" x14ac:dyDescent="0.3">
      <c r="A19" s="202" t="s">
        <v>299</v>
      </c>
      <c r="B19" s="203">
        <v>10</v>
      </c>
      <c r="C19" s="204">
        <v>279.60160000000002</v>
      </c>
      <c r="D19" s="205">
        <f t="shared" si="2"/>
        <v>1</v>
      </c>
      <c r="E19" s="206"/>
      <c r="F19" s="206"/>
      <c r="G19" s="206"/>
      <c r="H19" s="206"/>
      <c r="I19" s="206"/>
      <c r="J19" s="206"/>
      <c r="K19" s="204">
        <v>279.60160000000002</v>
      </c>
      <c r="L19" s="204">
        <v>279.60160000000002</v>
      </c>
      <c r="M19" s="204">
        <v>279.60160000000002</v>
      </c>
      <c r="N19" s="204">
        <v>279.60160000000002</v>
      </c>
      <c r="O19" s="204">
        <v>279.60160000000002</v>
      </c>
      <c r="P19" s="204">
        <v>279.60160000000002</v>
      </c>
      <c r="Q19" s="204">
        <v>279.60160000000002</v>
      </c>
      <c r="R19" s="204">
        <v>279.60160000000002</v>
      </c>
      <c r="S19" s="204">
        <v>279.60160000000002</v>
      </c>
      <c r="T19" s="204">
        <v>279.60160000000002</v>
      </c>
      <c r="U19" s="204">
        <v>0</v>
      </c>
      <c r="V19" s="204">
        <v>0</v>
      </c>
      <c r="W19" s="204">
        <v>0</v>
      </c>
      <c r="X19" s="204">
        <v>0</v>
      </c>
      <c r="Y19" s="204">
        <v>0</v>
      </c>
      <c r="Z19" s="204">
        <v>0</v>
      </c>
      <c r="AA19" s="204">
        <v>0</v>
      </c>
      <c r="AB19" s="204">
        <v>0</v>
      </c>
      <c r="AC19" s="204">
        <v>0</v>
      </c>
      <c r="AD19" s="204">
        <v>0</v>
      </c>
      <c r="AE19" s="204">
        <v>0</v>
      </c>
      <c r="AF19" s="204">
        <v>0</v>
      </c>
      <c r="AG19" s="204">
        <v>0</v>
      </c>
      <c r="AH19" s="204">
        <v>0</v>
      </c>
      <c r="AI19" s="204">
        <v>0</v>
      </c>
      <c r="AJ19" s="204">
        <v>0</v>
      </c>
      <c r="AK19" s="204">
        <v>0</v>
      </c>
      <c r="AL19" s="204">
        <v>0</v>
      </c>
      <c r="AM19" s="204">
        <v>0</v>
      </c>
      <c r="AN19" s="204">
        <v>0</v>
      </c>
      <c r="AO19" s="204">
        <v>0</v>
      </c>
      <c r="AP19" s="204">
        <v>0</v>
      </c>
      <c r="AQ19" s="204">
        <v>0</v>
      </c>
      <c r="AR19" s="204">
        <v>0</v>
      </c>
      <c r="AS19" s="204">
        <v>0</v>
      </c>
      <c r="AT19" s="204">
        <v>0</v>
      </c>
      <c r="AU19" s="204">
        <v>0</v>
      </c>
      <c r="AV19" s="401">
        <f t="shared" si="1"/>
        <v>2796.0160000000001</v>
      </c>
    </row>
    <row r="20" spans="1:48" ht="15.75" customHeight="1" x14ac:dyDescent="0.3">
      <c r="A20" s="202" t="s">
        <v>175</v>
      </c>
      <c r="B20" s="203">
        <v>7</v>
      </c>
      <c r="C20" s="204">
        <v>560.10699999999997</v>
      </c>
      <c r="D20" s="205">
        <f t="shared" si="2"/>
        <v>1</v>
      </c>
      <c r="E20" s="206"/>
      <c r="F20" s="206"/>
      <c r="G20" s="206"/>
      <c r="H20" s="206"/>
      <c r="I20" s="206"/>
      <c r="J20" s="206"/>
      <c r="K20" s="204">
        <v>560.10699999999997</v>
      </c>
      <c r="L20" s="204">
        <v>560.10699999999997</v>
      </c>
      <c r="M20" s="204">
        <v>560.10699999999997</v>
      </c>
      <c r="N20" s="204">
        <v>560.10699999999997</v>
      </c>
      <c r="O20" s="204">
        <v>560.10699999999997</v>
      </c>
      <c r="P20" s="204">
        <v>560.10699999999997</v>
      </c>
      <c r="Q20" s="204">
        <v>560.10699999999997</v>
      </c>
      <c r="R20" s="204">
        <v>0</v>
      </c>
      <c r="S20" s="204">
        <v>0</v>
      </c>
      <c r="T20" s="204">
        <v>0</v>
      </c>
      <c r="U20" s="204">
        <v>0</v>
      </c>
      <c r="V20" s="204">
        <v>0</v>
      </c>
      <c r="W20" s="204">
        <v>0</v>
      </c>
      <c r="X20" s="204">
        <v>0</v>
      </c>
      <c r="Y20" s="204">
        <v>0</v>
      </c>
      <c r="Z20" s="204">
        <v>0</v>
      </c>
      <c r="AA20" s="204">
        <v>0</v>
      </c>
      <c r="AB20" s="204">
        <v>0</v>
      </c>
      <c r="AC20" s="204">
        <v>0</v>
      </c>
      <c r="AD20" s="204">
        <v>0</v>
      </c>
      <c r="AE20" s="204">
        <v>0</v>
      </c>
      <c r="AF20" s="204">
        <v>0</v>
      </c>
      <c r="AG20" s="204">
        <v>0</v>
      </c>
      <c r="AH20" s="204">
        <v>0</v>
      </c>
      <c r="AI20" s="204">
        <v>0</v>
      </c>
      <c r="AJ20" s="204">
        <v>0</v>
      </c>
      <c r="AK20" s="204">
        <v>0</v>
      </c>
      <c r="AL20" s="204">
        <v>0</v>
      </c>
      <c r="AM20" s="204">
        <v>0</v>
      </c>
      <c r="AN20" s="204">
        <v>0</v>
      </c>
      <c r="AO20" s="204">
        <v>0</v>
      </c>
      <c r="AP20" s="204">
        <v>0</v>
      </c>
      <c r="AQ20" s="204">
        <v>0</v>
      </c>
      <c r="AR20" s="204">
        <v>0</v>
      </c>
      <c r="AS20" s="204">
        <v>0</v>
      </c>
      <c r="AT20" s="204">
        <v>0</v>
      </c>
      <c r="AU20" s="204">
        <v>0</v>
      </c>
      <c r="AV20" s="401">
        <f t="shared" si="1"/>
        <v>3920.7489999999998</v>
      </c>
    </row>
    <row r="21" spans="1:48" ht="15.75" customHeight="1" x14ac:dyDescent="0.3">
      <c r="A21" s="202" t="s">
        <v>108</v>
      </c>
      <c r="B21" s="203">
        <v>20</v>
      </c>
      <c r="C21" s="204">
        <v>214.21010000000001</v>
      </c>
      <c r="D21" s="205">
        <f t="shared" si="2"/>
        <v>1</v>
      </c>
      <c r="E21" s="206"/>
      <c r="F21" s="206"/>
      <c r="G21" s="206"/>
      <c r="H21" s="206"/>
      <c r="I21" s="206"/>
      <c r="J21" s="206"/>
      <c r="K21" s="204">
        <v>214.21010000000001</v>
      </c>
      <c r="L21" s="204">
        <v>214.21010000000001</v>
      </c>
      <c r="M21" s="204">
        <v>214.21010000000001</v>
      </c>
      <c r="N21" s="204">
        <v>214.21010000000001</v>
      </c>
      <c r="O21" s="204">
        <v>214.21010000000001</v>
      </c>
      <c r="P21" s="204">
        <v>214.21010000000001</v>
      </c>
      <c r="Q21" s="204">
        <v>214.21010000000001</v>
      </c>
      <c r="R21" s="204">
        <v>214.21010000000001</v>
      </c>
      <c r="S21" s="204">
        <v>214.21010000000001</v>
      </c>
      <c r="T21" s="204">
        <v>214.21010000000001</v>
      </c>
      <c r="U21" s="204">
        <v>214.21010000000001</v>
      </c>
      <c r="V21" s="204">
        <v>214.21010000000001</v>
      </c>
      <c r="W21" s="204">
        <v>214.21010000000001</v>
      </c>
      <c r="X21" s="204">
        <v>214.21010000000001</v>
      </c>
      <c r="Y21" s="204">
        <v>214.21010000000001</v>
      </c>
      <c r="Z21" s="204">
        <v>214.21010000000001</v>
      </c>
      <c r="AA21" s="204">
        <v>214.21010000000001</v>
      </c>
      <c r="AB21" s="204">
        <v>214.21010000000001</v>
      </c>
      <c r="AC21" s="204">
        <v>214.21010000000001</v>
      </c>
      <c r="AD21" s="204">
        <v>214.21010000000001</v>
      </c>
      <c r="AE21" s="204">
        <v>0</v>
      </c>
      <c r="AF21" s="204">
        <v>0</v>
      </c>
      <c r="AG21" s="204">
        <v>0</v>
      </c>
      <c r="AH21" s="204">
        <v>0</v>
      </c>
      <c r="AI21" s="204">
        <v>0</v>
      </c>
      <c r="AJ21" s="204">
        <v>0</v>
      </c>
      <c r="AK21" s="204">
        <v>0</v>
      </c>
      <c r="AL21" s="204">
        <v>0</v>
      </c>
      <c r="AM21" s="204">
        <v>0</v>
      </c>
      <c r="AN21" s="204">
        <v>0</v>
      </c>
      <c r="AO21" s="204">
        <v>0</v>
      </c>
      <c r="AP21" s="204">
        <v>0</v>
      </c>
      <c r="AQ21" s="204">
        <v>0</v>
      </c>
      <c r="AR21" s="204">
        <v>0</v>
      </c>
      <c r="AS21" s="204">
        <v>0</v>
      </c>
      <c r="AT21" s="204">
        <v>0</v>
      </c>
      <c r="AU21" s="204">
        <v>0</v>
      </c>
      <c r="AV21" s="401">
        <f t="shared" si="1"/>
        <v>4284.202000000002</v>
      </c>
    </row>
    <row r="22" spans="1:48" ht="15.75" customHeight="1" x14ac:dyDescent="0.3">
      <c r="A22" s="202" t="s">
        <v>137</v>
      </c>
      <c r="B22" s="203">
        <v>15</v>
      </c>
      <c r="C22" s="204">
        <v>136.34549999999999</v>
      </c>
      <c r="D22" s="205">
        <f t="shared" si="2"/>
        <v>1</v>
      </c>
      <c r="E22" s="206"/>
      <c r="F22" s="206"/>
      <c r="G22" s="206"/>
      <c r="H22" s="206"/>
      <c r="I22" s="206"/>
      <c r="J22" s="206"/>
      <c r="K22" s="204">
        <v>136.34549999999999</v>
      </c>
      <c r="L22" s="204">
        <v>136.34549999999999</v>
      </c>
      <c r="M22" s="204">
        <v>136.34549999999999</v>
      </c>
      <c r="N22" s="204">
        <v>136.34549999999999</v>
      </c>
      <c r="O22" s="204">
        <v>136.34549999999999</v>
      </c>
      <c r="P22" s="204">
        <v>136.34549999999999</v>
      </c>
      <c r="Q22" s="204">
        <v>136.34549999999999</v>
      </c>
      <c r="R22" s="204">
        <v>136.34549999999999</v>
      </c>
      <c r="S22" s="204">
        <v>136.34549999999999</v>
      </c>
      <c r="T22" s="204">
        <v>136.34549999999999</v>
      </c>
      <c r="U22" s="204">
        <v>136.34549999999999</v>
      </c>
      <c r="V22" s="204">
        <v>136.34549999999999</v>
      </c>
      <c r="W22" s="204">
        <v>136.34549999999999</v>
      </c>
      <c r="X22" s="204">
        <v>136.34549999999999</v>
      </c>
      <c r="Y22" s="204">
        <v>136.34549999999999</v>
      </c>
      <c r="Z22" s="204">
        <v>0</v>
      </c>
      <c r="AA22" s="204">
        <v>0</v>
      </c>
      <c r="AB22" s="204">
        <v>0</v>
      </c>
      <c r="AC22" s="204">
        <v>0</v>
      </c>
      <c r="AD22" s="204">
        <v>0</v>
      </c>
      <c r="AE22" s="204">
        <v>0</v>
      </c>
      <c r="AF22" s="204">
        <v>0</v>
      </c>
      <c r="AG22" s="204">
        <v>0</v>
      </c>
      <c r="AH22" s="204">
        <v>0</v>
      </c>
      <c r="AI22" s="204">
        <v>0</v>
      </c>
      <c r="AJ22" s="204">
        <v>0</v>
      </c>
      <c r="AK22" s="204">
        <v>0</v>
      </c>
      <c r="AL22" s="204">
        <v>0</v>
      </c>
      <c r="AM22" s="204">
        <v>0</v>
      </c>
      <c r="AN22" s="204">
        <v>0</v>
      </c>
      <c r="AO22" s="204">
        <v>0</v>
      </c>
      <c r="AP22" s="204">
        <v>0</v>
      </c>
      <c r="AQ22" s="204">
        <v>0</v>
      </c>
      <c r="AR22" s="204">
        <v>0</v>
      </c>
      <c r="AS22" s="204">
        <v>0</v>
      </c>
      <c r="AT22" s="204">
        <v>0</v>
      </c>
      <c r="AU22" s="204">
        <v>0</v>
      </c>
      <c r="AV22" s="401">
        <f t="shared" si="1"/>
        <v>2045.1824999999992</v>
      </c>
    </row>
    <row r="23" spans="1:48" ht="15.75" customHeight="1" x14ac:dyDescent="0.3">
      <c r="A23" s="202" t="s">
        <v>286</v>
      </c>
      <c r="B23" s="203">
        <v>14</v>
      </c>
      <c r="C23" s="204">
        <v>102.9513</v>
      </c>
      <c r="D23" s="205">
        <f t="shared" si="2"/>
        <v>1</v>
      </c>
      <c r="E23" s="206"/>
      <c r="F23" s="206"/>
      <c r="G23" s="206"/>
      <c r="H23" s="206"/>
      <c r="I23" s="206"/>
      <c r="J23" s="206"/>
      <c r="K23" s="204">
        <v>102.9513</v>
      </c>
      <c r="L23" s="204">
        <v>102.9513</v>
      </c>
      <c r="M23" s="204">
        <v>102.9513</v>
      </c>
      <c r="N23" s="204">
        <v>102.9513</v>
      </c>
      <c r="O23" s="204">
        <v>102.9513</v>
      </c>
      <c r="P23" s="204">
        <v>102.9513</v>
      </c>
      <c r="Q23" s="204">
        <v>102.9513</v>
      </c>
      <c r="R23" s="204">
        <v>102.9513</v>
      </c>
      <c r="S23" s="204">
        <v>102.9513</v>
      </c>
      <c r="T23" s="204">
        <v>102.9513</v>
      </c>
      <c r="U23" s="204">
        <v>102.9513</v>
      </c>
      <c r="V23" s="204">
        <v>102.9513</v>
      </c>
      <c r="W23" s="204">
        <v>102.9513</v>
      </c>
      <c r="X23" s="204">
        <v>102.9513</v>
      </c>
      <c r="Y23" s="204">
        <v>0</v>
      </c>
      <c r="Z23" s="204">
        <v>0</v>
      </c>
      <c r="AA23" s="204">
        <v>0</v>
      </c>
      <c r="AB23" s="204">
        <v>0</v>
      </c>
      <c r="AC23" s="204">
        <v>0</v>
      </c>
      <c r="AD23" s="204">
        <v>0</v>
      </c>
      <c r="AE23" s="204">
        <v>0</v>
      </c>
      <c r="AF23" s="204">
        <v>0</v>
      </c>
      <c r="AG23" s="204">
        <v>0</v>
      </c>
      <c r="AH23" s="204">
        <v>0</v>
      </c>
      <c r="AI23" s="204">
        <v>0</v>
      </c>
      <c r="AJ23" s="204">
        <v>0</v>
      </c>
      <c r="AK23" s="204">
        <v>0</v>
      </c>
      <c r="AL23" s="204">
        <v>0</v>
      </c>
      <c r="AM23" s="204">
        <v>0</v>
      </c>
      <c r="AN23" s="204">
        <v>0</v>
      </c>
      <c r="AO23" s="204">
        <v>0</v>
      </c>
      <c r="AP23" s="204">
        <v>0</v>
      </c>
      <c r="AQ23" s="204">
        <v>0</v>
      </c>
      <c r="AR23" s="204">
        <v>0</v>
      </c>
      <c r="AS23" s="204">
        <v>0</v>
      </c>
      <c r="AT23" s="204">
        <v>0</v>
      </c>
      <c r="AU23" s="204">
        <v>0</v>
      </c>
      <c r="AV23" s="401">
        <f t="shared" si="1"/>
        <v>1441.3181999999995</v>
      </c>
    </row>
    <row r="24" spans="1:48" ht="15.75" customHeight="1" x14ac:dyDescent="0.3">
      <c r="A24" s="202" t="s">
        <v>300</v>
      </c>
      <c r="B24" s="203">
        <v>16</v>
      </c>
      <c r="C24" s="204">
        <v>67.998800000000003</v>
      </c>
      <c r="D24" s="205">
        <f t="shared" si="2"/>
        <v>1</v>
      </c>
      <c r="E24" s="206"/>
      <c r="F24" s="206"/>
      <c r="G24" s="206"/>
      <c r="H24" s="206"/>
      <c r="I24" s="206"/>
      <c r="J24" s="206"/>
      <c r="K24" s="204">
        <v>67.998800000000003</v>
      </c>
      <c r="L24" s="204">
        <v>67.998800000000003</v>
      </c>
      <c r="M24" s="204">
        <v>67.998800000000003</v>
      </c>
      <c r="N24" s="204">
        <v>67.998800000000003</v>
      </c>
      <c r="O24" s="204">
        <v>67.998800000000003</v>
      </c>
      <c r="P24" s="204">
        <v>67.998800000000003</v>
      </c>
      <c r="Q24" s="204">
        <v>67.998800000000003</v>
      </c>
      <c r="R24" s="204">
        <v>67.998800000000003</v>
      </c>
      <c r="S24" s="204">
        <v>67.998800000000003</v>
      </c>
      <c r="T24" s="204">
        <v>67.998800000000003</v>
      </c>
      <c r="U24" s="204">
        <v>67.998800000000003</v>
      </c>
      <c r="V24" s="204">
        <v>67.998800000000003</v>
      </c>
      <c r="W24" s="204">
        <v>67.998800000000003</v>
      </c>
      <c r="X24" s="204">
        <v>67.998800000000003</v>
      </c>
      <c r="Y24" s="204">
        <v>67.998800000000003</v>
      </c>
      <c r="Z24" s="204">
        <v>67.998800000000003</v>
      </c>
      <c r="AA24" s="204">
        <v>0</v>
      </c>
      <c r="AB24" s="204">
        <v>0</v>
      </c>
      <c r="AC24" s="204">
        <v>0</v>
      </c>
      <c r="AD24" s="204">
        <v>0</v>
      </c>
      <c r="AE24" s="204">
        <v>0</v>
      </c>
      <c r="AF24" s="204">
        <v>0</v>
      </c>
      <c r="AG24" s="204">
        <v>0</v>
      </c>
      <c r="AH24" s="204">
        <v>0</v>
      </c>
      <c r="AI24" s="204">
        <v>0</v>
      </c>
      <c r="AJ24" s="204">
        <v>0</v>
      </c>
      <c r="AK24" s="204">
        <v>0</v>
      </c>
      <c r="AL24" s="204">
        <v>0</v>
      </c>
      <c r="AM24" s="204">
        <v>0</v>
      </c>
      <c r="AN24" s="204">
        <v>0</v>
      </c>
      <c r="AO24" s="204">
        <v>0</v>
      </c>
      <c r="AP24" s="204">
        <v>0</v>
      </c>
      <c r="AQ24" s="204">
        <v>0</v>
      </c>
      <c r="AR24" s="204">
        <v>0</v>
      </c>
      <c r="AS24" s="204">
        <v>0</v>
      </c>
      <c r="AT24" s="204">
        <v>0</v>
      </c>
      <c r="AU24" s="204">
        <v>0</v>
      </c>
      <c r="AV24" s="401">
        <f t="shared" si="1"/>
        <v>1087.9807999999998</v>
      </c>
    </row>
    <row r="25" spans="1:48" ht="15.75" customHeight="1" x14ac:dyDescent="0.3">
      <c r="A25" s="202" t="s">
        <v>190</v>
      </c>
      <c r="B25" s="203">
        <v>15</v>
      </c>
      <c r="C25" s="204">
        <v>62.113799999999998</v>
      </c>
      <c r="D25" s="205">
        <f t="shared" si="2"/>
        <v>1</v>
      </c>
      <c r="E25" s="206"/>
      <c r="F25" s="206"/>
      <c r="G25" s="206"/>
      <c r="H25" s="206"/>
      <c r="I25" s="206"/>
      <c r="J25" s="206"/>
      <c r="K25" s="204">
        <v>62.113799999999998</v>
      </c>
      <c r="L25" s="204">
        <v>62.113799999999998</v>
      </c>
      <c r="M25" s="204">
        <v>62.113799999999998</v>
      </c>
      <c r="N25" s="204">
        <v>62.113799999999998</v>
      </c>
      <c r="O25" s="204">
        <v>62.113799999999998</v>
      </c>
      <c r="P25" s="204">
        <v>62.113799999999998</v>
      </c>
      <c r="Q25" s="204">
        <v>62.113799999999998</v>
      </c>
      <c r="R25" s="204">
        <v>62.113799999999998</v>
      </c>
      <c r="S25" s="204">
        <v>62.113799999999998</v>
      </c>
      <c r="T25" s="204">
        <v>62.113799999999998</v>
      </c>
      <c r="U25" s="204">
        <v>62.113799999999998</v>
      </c>
      <c r="V25" s="204">
        <v>62.113799999999998</v>
      </c>
      <c r="W25" s="204">
        <v>62.113799999999998</v>
      </c>
      <c r="X25" s="204">
        <v>62.113799999999998</v>
      </c>
      <c r="Y25" s="204">
        <v>62.113799999999998</v>
      </c>
      <c r="Z25" s="204">
        <v>0</v>
      </c>
      <c r="AA25" s="204">
        <v>0</v>
      </c>
      <c r="AB25" s="204">
        <v>0</v>
      </c>
      <c r="AC25" s="204">
        <v>0</v>
      </c>
      <c r="AD25" s="204">
        <v>0</v>
      </c>
      <c r="AE25" s="204">
        <v>0</v>
      </c>
      <c r="AF25" s="204">
        <v>0</v>
      </c>
      <c r="AG25" s="204">
        <v>0</v>
      </c>
      <c r="AH25" s="204">
        <v>0</v>
      </c>
      <c r="AI25" s="204">
        <v>0</v>
      </c>
      <c r="AJ25" s="204">
        <v>0</v>
      </c>
      <c r="AK25" s="204">
        <v>0</v>
      </c>
      <c r="AL25" s="204">
        <v>0</v>
      </c>
      <c r="AM25" s="204">
        <v>0</v>
      </c>
      <c r="AN25" s="204">
        <v>0</v>
      </c>
      <c r="AO25" s="204">
        <v>0</v>
      </c>
      <c r="AP25" s="204">
        <v>0</v>
      </c>
      <c r="AQ25" s="204">
        <v>0</v>
      </c>
      <c r="AR25" s="204">
        <v>0</v>
      </c>
      <c r="AS25" s="204">
        <v>0</v>
      </c>
      <c r="AT25" s="204">
        <v>0</v>
      </c>
      <c r="AU25" s="204">
        <v>0</v>
      </c>
      <c r="AV25" s="401">
        <f t="shared" si="1"/>
        <v>931.70699999999965</v>
      </c>
    </row>
    <row r="26" spans="1:48" ht="15.75" customHeight="1" x14ac:dyDescent="0.3">
      <c r="A26" s="202" t="s">
        <v>87</v>
      </c>
      <c r="B26" s="203">
        <v>19</v>
      </c>
      <c r="C26" s="204">
        <v>45.563200000000002</v>
      </c>
      <c r="D26" s="205">
        <f t="shared" si="2"/>
        <v>1</v>
      </c>
      <c r="E26" s="206"/>
      <c r="F26" s="206"/>
      <c r="G26" s="206"/>
      <c r="H26" s="206"/>
      <c r="I26" s="206"/>
      <c r="J26" s="206"/>
      <c r="K26" s="204">
        <v>45.563200000000002</v>
      </c>
      <c r="L26" s="204">
        <v>45.563200000000002</v>
      </c>
      <c r="M26" s="204">
        <v>45.563200000000002</v>
      </c>
      <c r="N26" s="204">
        <v>45.563200000000002</v>
      </c>
      <c r="O26" s="204">
        <v>45.563200000000002</v>
      </c>
      <c r="P26" s="204">
        <v>45.563200000000002</v>
      </c>
      <c r="Q26" s="204">
        <v>45.563200000000002</v>
      </c>
      <c r="R26" s="204">
        <v>45.563200000000002</v>
      </c>
      <c r="S26" s="204">
        <v>45.563200000000002</v>
      </c>
      <c r="T26" s="204">
        <v>45.563200000000002</v>
      </c>
      <c r="U26" s="204">
        <v>45.563200000000002</v>
      </c>
      <c r="V26" s="204">
        <v>45.563200000000002</v>
      </c>
      <c r="W26" s="204">
        <v>45.563200000000002</v>
      </c>
      <c r="X26" s="204">
        <v>45.563200000000002</v>
      </c>
      <c r="Y26" s="204">
        <v>45.563200000000002</v>
      </c>
      <c r="Z26" s="204">
        <v>45.563200000000002</v>
      </c>
      <c r="AA26" s="204">
        <v>45.563200000000002</v>
      </c>
      <c r="AB26" s="204">
        <v>45.563200000000002</v>
      </c>
      <c r="AC26" s="204">
        <v>45.563200000000002</v>
      </c>
      <c r="AD26" s="204">
        <v>0</v>
      </c>
      <c r="AE26" s="204">
        <v>0</v>
      </c>
      <c r="AF26" s="204">
        <v>0</v>
      </c>
      <c r="AG26" s="204">
        <v>0</v>
      </c>
      <c r="AH26" s="204">
        <v>0</v>
      </c>
      <c r="AI26" s="204">
        <v>0</v>
      </c>
      <c r="AJ26" s="204">
        <v>0</v>
      </c>
      <c r="AK26" s="204">
        <v>0</v>
      </c>
      <c r="AL26" s="204">
        <v>0</v>
      </c>
      <c r="AM26" s="204">
        <v>0</v>
      </c>
      <c r="AN26" s="204">
        <v>0</v>
      </c>
      <c r="AO26" s="204">
        <v>0</v>
      </c>
      <c r="AP26" s="204">
        <v>0</v>
      </c>
      <c r="AQ26" s="204">
        <v>0</v>
      </c>
      <c r="AR26" s="204">
        <v>0</v>
      </c>
      <c r="AS26" s="204">
        <v>0</v>
      </c>
      <c r="AT26" s="204">
        <v>0</v>
      </c>
      <c r="AU26" s="204">
        <v>0</v>
      </c>
      <c r="AV26" s="401">
        <f t="shared" si="1"/>
        <v>865.70080000000041</v>
      </c>
    </row>
    <row r="27" spans="1:48" ht="15.75" customHeight="1" x14ac:dyDescent="0.3">
      <c r="A27" s="202" t="s">
        <v>301</v>
      </c>
      <c r="B27" s="203">
        <v>10</v>
      </c>
      <c r="C27" s="204">
        <v>17.4617</v>
      </c>
      <c r="D27" s="205">
        <f t="shared" si="2"/>
        <v>1</v>
      </c>
      <c r="E27" s="206"/>
      <c r="F27" s="206"/>
      <c r="G27" s="206"/>
      <c r="H27" s="206"/>
      <c r="I27" s="206"/>
      <c r="J27" s="206"/>
      <c r="K27" s="204">
        <v>17.4617</v>
      </c>
      <c r="L27" s="204">
        <v>17.4617</v>
      </c>
      <c r="M27" s="204">
        <v>17.4617</v>
      </c>
      <c r="N27" s="204">
        <v>17.4617</v>
      </c>
      <c r="O27" s="204">
        <v>17.4617</v>
      </c>
      <c r="P27" s="204">
        <v>17.4617</v>
      </c>
      <c r="Q27" s="204">
        <v>17.4617</v>
      </c>
      <c r="R27" s="204">
        <v>17.4617</v>
      </c>
      <c r="S27" s="204">
        <v>17.4617</v>
      </c>
      <c r="T27" s="204">
        <v>17.4617</v>
      </c>
      <c r="U27" s="204">
        <v>0</v>
      </c>
      <c r="V27" s="204">
        <v>0</v>
      </c>
      <c r="W27" s="204">
        <v>0</v>
      </c>
      <c r="X27" s="204">
        <v>0</v>
      </c>
      <c r="Y27" s="204">
        <v>0</v>
      </c>
      <c r="Z27" s="204">
        <v>0</v>
      </c>
      <c r="AA27" s="204">
        <v>0</v>
      </c>
      <c r="AB27" s="204">
        <v>0</v>
      </c>
      <c r="AC27" s="204">
        <v>0</v>
      </c>
      <c r="AD27" s="204">
        <v>0</v>
      </c>
      <c r="AE27" s="204">
        <v>0</v>
      </c>
      <c r="AF27" s="204">
        <v>0</v>
      </c>
      <c r="AG27" s="204">
        <v>0</v>
      </c>
      <c r="AH27" s="204">
        <v>0</v>
      </c>
      <c r="AI27" s="204">
        <v>0</v>
      </c>
      <c r="AJ27" s="204">
        <v>0</v>
      </c>
      <c r="AK27" s="204">
        <v>0</v>
      </c>
      <c r="AL27" s="204">
        <v>0</v>
      </c>
      <c r="AM27" s="204">
        <v>0</v>
      </c>
      <c r="AN27" s="204">
        <v>0</v>
      </c>
      <c r="AO27" s="204">
        <v>0</v>
      </c>
      <c r="AP27" s="204">
        <v>0</v>
      </c>
      <c r="AQ27" s="204">
        <v>0</v>
      </c>
      <c r="AR27" s="204">
        <v>0</v>
      </c>
      <c r="AS27" s="204">
        <v>0</v>
      </c>
      <c r="AT27" s="204">
        <v>0</v>
      </c>
      <c r="AU27" s="204">
        <v>0</v>
      </c>
      <c r="AV27" s="401">
        <f t="shared" si="1"/>
        <v>174.61700000000005</v>
      </c>
    </row>
    <row r="28" spans="1:48" ht="15.75" customHeight="1" x14ac:dyDescent="0.3">
      <c r="A28" s="202" t="s">
        <v>303</v>
      </c>
      <c r="B28" s="203">
        <v>21</v>
      </c>
      <c r="C28" s="204">
        <v>8.9245999999999999</v>
      </c>
      <c r="D28" s="205">
        <f t="shared" si="2"/>
        <v>1</v>
      </c>
      <c r="E28" s="206"/>
      <c r="F28" s="206"/>
      <c r="G28" s="206"/>
      <c r="H28" s="206"/>
      <c r="I28" s="206"/>
      <c r="J28" s="206"/>
      <c r="K28" s="204">
        <v>8.9245999999999999</v>
      </c>
      <c r="L28" s="204">
        <v>8.9245999999999999</v>
      </c>
      <c r="M28" s="204">
        <v>8.9245999999999999</v>
      </c>
      <c r="N28" s="204">
        <v>8.9245999999999999</v>
      </c>
      <c r="O28" s="204">
        <v>8.9245999999999999</v>
      </c>
      <c r="P28" s="204">
        <v>8.9245999999999999</v>
      </c>
      <c r="Q28" s="204">
        <v>8.9245999999999999</v>
      </c>
      <c r="R28" s="204">
        <v>8.9245999999999999</v>
      </c>
      <c r="S28" s="204">
        <v>8.9245999999999999</v>
      </c>
      <c r="T28" s="204">
        <v>8.9245999999999999</v>
      </c>
      <c r="U28" s="204">
        <v>8.9245999999999999</v>
      </c>
      <c r="V28" s="204">
        <v>8.9245999999999999</v>
      </c>
      <c r="W28" s="204">
        <v>8.9245999999999999</v>
      </c>
      <c r="X28" s="204">
        <v>8.9245999999999999</v>
      </c>
      <c r="Y28" s="204">
        <v>8.9245999999999999</v>
      </c>
      <c r="Z28" s="204">
        <v>8.9245999999999999</v>
      </c>
      <c r="AA28" s="204">
        <v>8.9245999999999999</v>
      </c>
      <c r="AB28" s="204">
        <v>8.9245999999999999</v>
      </c>
      <c r="AC28" s="204">
        <v>8.9245999999999999</v>
      </c>
      <c r="AD28" s="204">
        <v>8.9245999999999999</v>
      </c>
      <c r="AE28" s="204">
        <v>8.9245999999999999</v>
      </c>
      <c r="AF28" s="204">
        <v>0</v>
      </c>
      <c r="AG28" s="204">
        <v>0</v>
      </c>
      <c r="AH28" s="204">
        <v>0</v>
      </c>
      <c r="AI28" s="204">
        <v>0</v>
      </c>
      <c r="AJ28" s="204">
        <v>0</v>
      </c>
      <c r="AK28" s="204">
        <v>0</v>
      </c>
      <c r="AL28" s="204">
        <v>0</v>
      </c>
      <c r="AM28" s="204">
        <v>0</v>
      </c>
      <c r="AN28" s="204">
        <v>0</v>
      </c>
      <c r="AO28" s="204">
        <v>0</v>
      </c>
      <c r="AP28" s="204">
        <v>0</v>
      </c>
      <c r="AQ28" s="204">
        <v>0</v>
      </c>
      <c r="AR28" s="204">
        <v>0</v>
      </c>
      <c r="AS28" s="204">
        <v>0</v>
      </c>
      <c r="AT28" s="204">
        <v>0</v>
      </c>
      <c r="AU28" s="204">
        <v>0</v>
      </c>
      <c r="AV28" s="401">
        <f t="shared" si="1"/>
        <v>187.41659999999999</v>
      </c>
    </row>
    <row r="29" spans="1:48" ht="15.75" customHeight="1" x14ac:dyDescent="0.3">
      <c r="A29" s="202" t="s">
        <v>302</v>
      </c>
      <c r="B29" s="203">
        <v>7</v>
      </c>
      <c r="C29" s="204">
        <v>6.0815999999999999</v>
      </c>
      <c r="D29" s="205">
        <f t="shared" si="2"/>
        <v>1</v>
      </c>
      <c r="E29" s="206"/>
      <c r="F29" s="206"/>
      <c r="G29" s="206"/>
      <c r="H29" s="206"/>
      <c r="I29" s="206"/>
      <c r="J29" s="206"/>
      <c r="K29" s="204">
        <v>6.0815999999999999</v>
      </c>
      <c r="L29" s="204">
        <v>6.0815999999999999</v>
      </c>
      <c r="M29" s="204">
        <v>6.0815999999999999</v>
      </c>
      <c r="N29" s="204">
        <v>6.0815999999999999</v>
      </c>
      <c r="O29" s="204">
        <v>6.0815999999999999</v>
      </c>
      <c r="P29" s="204">
        <v>6.0815999999999999</v>
      </c>
      <c r="Q29" s="204">
        <v>6.0815999999999999</v>
      </c>
      <c r="R29" s="204">
        <v>0</v>
      </c>
      <c r="S29" s="204">
        <v>0</v>
      </c>
      <c r="T29" s="204">
        <v>0</v>
      </c>
      <c r="U29" s="204">
        <v>0</v>
      </c>
      <c r="V29" s="204">
        <v>0</v>
      </c>
      <c r="W29" s="204">
        <v>0</v>
      </c>
      <c r="X29" s="204">
        <v>0</v>
      </c>
      <c r="Y29" s="204">
        <v>0</v>
      </c>
      <c r="Z29" s="204">
        <v>0</v>
      </c>
      <c r="AA29" s="204">
        <v>0</v>
      </c>
      <c r="AB29" s="204">
        <v>0</v>
      </c>
      <c r="AC29" s="204">
        <v>0</v>
      </c>
      <c r="AD29" s="204">
        <v>0</v>
      </c>
      <c r="AE29" s="204">
        <v>0</v>
      </c>
      <c r="AF29" s="204">
        <v>0</v>
      </c>
      <c r="AG29" s="204">
        <v>0</v>
      </c>
      <c r="AH29" s="204">
        <v>0</v>
      </c>
      <c r="AI29" s="204">
        <v>0</v>
      </c>
      <c r="AJ29" s="204">
        <v>0</v>
      </c>
      <c r="AK29" s="204">
        <v>0</v>
      </c>
      <c r="AL29" s="204">
        <v>0</v>
      </c>
      <c r="AM29" s="204">
        <v>0</v>
      </c>
      <c r="AN29" s="204">
        <v>0</v>
      </c>
      <c r="AO29" s="204">
        <v>0</v>
      </c>
      <c r="AP29" s="204">
        <v>0</v>
      </c>
      <c r="AQ29" s="204">
        <v>0</v>
      </c>
      <c r="AR29" s="204">
        <v>0</v>
      </c>
      <c r="AS29" s="204">
        <v>0</v>
      </c>
      <c r="AT29" s="204">
        <v>0</v>
      </c>
      <c r="AU29" s="204">
        <v>0</v>
      </c>
      <c r="AV29" s="401">
        <f t="shared" si="1"/>
        <v>42.571200000000005</v>
      </c>
    </row>
    <row r="30" spans="1:48" ht="15.75" customHeight="1" x14ac:dyDescent="0.3">
      <c r="A30" s="202" t="s">
        <v>304</v>
      </c>
      <c r="B30" s="203">
        <v>12</v>
      </c>
      <c r="C30" s="204">
        <v>3.3113999999999999</v>
      </c>
      <c r="D30" s="205">
        <f t="shared" si="2"/>
        <v>1</v>
      </c>
      <c r="E30" s="206"/>
      <c r="F30" s="206"/>
      <c r="G30" s="206"/>
      <c r="H30" s="206"/>
      <c r="I30" s="206"/>
      <c r="J30" s="206"/>
      <c r="K30" s="204">
        <v>3.3113999999999999</v>
      </c>
      <c r="L30" s="204">
        <v>3.3113999999999999</v>
      </c>
      <c r="M30" s="204">
        <v>3.3113999999999999</v>
      </c>
      <c r="N30" s="204">
        <v>3.3113999999999999</v>
      </c>
      <c r="O30" s="204">
        <v>3.3113999999999999</v>
      </c>
      <c r="P30" s="204">
        <v>3.3113999999999999</v>
      </c>
      <c r="Q30" s="204">
        <v>3.3113999999999999</v>
      </c>
      <c r="R30" s="204">
        <v>3.3113999999999999</v>
      </c>
      <c r="S30" s="204">
        <v>3.3113999999999999</v>
      </c>
      <c r="T30" s="204">
        <v>3.3113999999999999</v>
      </c>
      <c r="U30" s="204">
        <v>3.3113999999999999</v>
      </c>
      <c r="V30" s="204">
        <v>3.3113999999999999</v>
      </c>
      <c r="W30" s="204">
        <v>0</v>
      </c>
      <c r="X30" s="204">
        <v>0</v>
      </c>
      <c r="Y30" s="204">
        <v>0</v>
      </c>
      <c r="Z30" s="204">
        <v>0</v>
      </c>
      <c r="AA30" s="204">
        <v>0</v>
      </c>
      <c r="AB30" s="204">
        <v>0</v>
      </c>
      <c r="AC30" s="204">
        <v>0</v>
      </c>
      <c r="AD30" s="204">
        <v>0</v>
      </c>
      <c r="AE30" s="204">
        <v>0</v>
      </c>
      <c r="AF30" s="204">
        <v>0</v>
      </c>
      <c r="AG30" s="204">
        <v>0</v>
      </c>
      <c r="AH30" s="204">
        <v>0</v>
      </c>
      <c r="AI30" s="204">
        <v>0</v>
      </c>
      <c r="AJ30" s="204">
        <v>0</v>
      </c>
      <c r="AK30" s="204">
        <v>0</v>
      </c>
      <c r="AL30" s="204">
        <v>0</v>
      </c>
      <c r="AM30" s="204">
        <v>0</v>
      </c>
      <c r="AN30" s="204">
        <v>0</v>
      </c>
      <c r="AO30" s="204">
        <v>0</v>
      </c>
      <c r="AP30" s="204">
        <v>0</v>
      </c>
      <c r="AQ30" s="204">
        <v>0</v>
      </c>
      <c r="AR30" s="204">
        <v>0</v>
      </c>
      <c r="AS30" s="204">
        <v>0</v>
      </c>
      <c r="AT30" s="204">
        <v>0</v>
      </c>
      <c r="AU30" s="204">
        <v>0</v>
      </c>
      <c r="AV30" s="401">
        <f t="shared" si="1"/>
        <v>39.736799999999995</v>
      </c>
    </row>
    <row r="31" spans="1:48" ht="15.75" customHeight="1" x14ac:dyDescent="0.3">
      <c r="A31" s="202" t="s">
        <v>44</v>
      </c>
      <c r="B31" s="203">
        <v>10</v>
      </c>
      <c r="C31" s="204">
        <v>1.8631</v>
      </c>
      <c r="D31" s="205">
        <f t="shared" si="2"/>
        <v>1</v>
      </c>
      <c r="E31" s="206"/>
      <c r="F31" s="206"/>
      <c r="G31" s="206"/>
      <c r="H31" s="206"/>
      <c r="I31" s="206"/>
      <c r="J31" s="206"/>
      <c r="K31" s="204">
        <v>1.8631</v>
      </c>
      <c r="L31" s="204">
        <v>1.8631</v>
      </c>
      <c r="M31" s="204">
        <v>1.8631</v>
      </c>
      <c r="N31" s="204">
        <v>1.8631</v>
      </c>
      <c r="O31" s="204">
        <v>1.8631</v>
      </c>
      <c r="P31" s="204">
        <v>1.8631</v>
      </c>
      <c r="Q31" s="204">
        <v>1.8631</v>
      </c>
      <c r="R31" s="204">
        <v>1.8631</v>
      </c>
      <c r="S31" s="204">
        <v>1.8631</v>
      </c>
      <c r="T31" s="204">
        <v>1.8631</v>
      </c>
      <c r="U31" s="204">
        <v>0</v>
      </c>
      <c r="V31" s="204">
        <v>0</v>
      </c>
      <c r="W31" s="204">
        <v>0</v>
      </c>
      <c r="X31" s="204">
        <v>0</v>
      </c>
      <c r="Y31" s="204">
        <v>0</v>
      </c>
      <c r="Z31" s="204">
        <v>0</v>
      </c>
      <c r="AA31" s="204">
        <v>0</v>
      </c>
      <c r="AB31" s="204">
        <v>0</v>
      </c>
      <c r="AC31" s="204">
        <v>0</v>
      </c>
      <c r="AD31" s="204">
        <v>0</v>
      </c>
      <c r="AE31" s="204">
        <v>0</v>
      </c>
      <c r="AF31" s="204">
        <v>0</v>
      </c>
      <c r="AG31" s="204">
        <v>0</v>
      </c>
      <c r="AH31" s="204">
        <v>0</v>
      </c>
      <c r="AI31" s="204">
        <v>0</v>
      </c>
      <c r="AJ31" s="204">
        <v>0</v>
      </c>
      <c r="AK31" s="204">
        <v>0</v>
      </c>
      <c r="AL31" s="204">
        <v>0</v>
      </c>
      <c r="AM31" s="204">
        <v>0</v>
      </c>
      <c r="AN31" s="204">
        <v>0</v>
      </c>
      <c r="AO31" s="204">
        <v>0</v>
      </c>
      <c r="AP31" s="204">
        <v>0</v>
      </c>
      <c r="AQ31" s="204">
        <v>0</v>
      </c>
      <c r="AR31" s="204">
        <v>0</v>
      </c>
      <c r="AS31" s="204">
        <v>0</v>
      </c>
      <c r="AT31" s="204">
        <v>0</v>
      </c>
      <c r="AU31" s="204">
        <v>0</v>
      </c>
      <c r="AV31" s="401">
        <f t="shared" si="1"/>
        <v>18.630999999999997</v>
      </c>
    </row>
    <row r="32" spans="1:48" ht="15.75" customHeight="1" x14ac:dyDescent="0.3">
      <c r="A32" s="202" t="s">
        <v>135</v>
      </c>
      <c r="B32" s="203">
        <v>10</v>
      </c>
      <c r="C32" s="204">
        <v>1.2010000000000001</v>
      </c>
      <c r="D32" s="205">
        <f t="shared" si="2"/>
        <v>1</v>
      </c>
      <c r="E32" s="206"/>
      <c r="F32" s="206"/>
      <c r="G32" s="206"/>
      <c r="H32" s="206"/>
      <c r="I32" s="206"/>
      <c r="J32" s="206"/>
      <c r="K32" s="204">
        <v>1.2010000000000001</v>
      </c>
      <c r="L32" s="204">
        <v>1.2010000000000001</v>
      </c>
      <c r="M32" s="204">
        <v>1.2010000000000001</v>
      </c>
      <c r="N32" s="204">
        <v>1.2010000000000001</v>
      </c>
      <c r="O32" s="204">
        <v>1.2010000000000001</v>
      </c>
      <c r="P32" s="204">
        <v>1.2010000000000001</v>
      </c>
      <c r="Q32" s="204">
        <v>1.2010000000000001</v>
      </c>
      <c r="R32" s="204">
        <v>1.2010000000000001</v>
      </c>
      <c r="S32" s="204">
        <v>1.2010000000000001</v>
      </c>
      <c r="T32" s="204">
        <v>1.2010000000000001</v>
      </c>
      <c r="U32" s="204">
        <v>0</v>
      </c>
      <c r="V32" s="204">
        <v>0</v>
      </c>
      <c r="W32" s="204">
        <v>0</v>
      </c>
      <c r="X32" s="204">
        <v>0</v>
      </c>
      <c r="Y32" s="204">
        <v>0</v>
      </c>
      <c r="Z32" s="204">
        <v>0</v>
      </c>
      <c r="AA32" s="204">
        <v>0</v>
      </c>
      <c r="AB32" s="204">
        <v>0</v>
      </c>
      <c r="AC32" s="204">
        <v>0</v>
      </c>
      <c r="AD32" s="204">
        <v>0</v>
      </c>
      <c r="AE32" s="204">
        <v>0</v>
      </c>
      <c r="AF32" s="204">
        <v>0</v>
      </c>
      <c r="AG32" s="204">
        <v>0</v>
      </c>
      <c r="AH32" s="204">
        <v>0</v>
      </c>
      <c r="AI32" s="204">
        <v>0</v>
      </c>
      <c r="AJ32" s="204">
        <v>0</v>
      </c>
      <c r="AK32" s="204">
        <v>0</v>
      </c>
      <c r="AL32" s="204">
        <v>0</v>
      </c>
      <c r="AM32" s="204">
        <v>0</v>
      </c>
      <c r="AN32" s="204">
        <v>0</v>
      </c>
      <c r="AO32" s="204">
        <v>0</v>
      </c>
      <c r="AP32" s="204">
        <v>0</v>
      </c>
      <c r="AQ32" s="204">
        <v>0</v>
      </c>
      <c r="AR32" s="204">
        <v>0</v>
      </c>
      <c r="AS32" s="204">
        <v>0</v>
      </c>
      <c r="AT32" s="204">
        <v>0</v>
      </c>
      <c r="AU32" s="204">
        <v>0</v>
      </c>
      <c r="AV32" s="401">
        <f t="shared" si="1"/>
        <v>12.010000000000003</v>
      </c>
    </row>
    <row r="33" spans="1:48" ht="15.75" customHeight="1" x14ac:dyDescent="0.3">
      <c r="A33" s="202" t="s">
        <v>192</v>
      </c>
      <c r="B33" s="203">
        <v>20</v>
      </c>
      <c r="C33" s="396">
        <v>0.4733</v>
      </c>
      <c r="D33" s="205">
        <f t="shared" si="2"/>
        <v>1</v>
      </c>
      <c r="E33" s="206"/>
      <c r="F33" s="206"/>
      <c r="G33" s="206"/>
      <c r="H33" s="206"/>
      <c r="I33" s="206"/>
      <c r="J33" s="206"/>
      <c r="K33" s="402">
        <v>0.4733</v>
      </c>
      <c r="L33" s="402">
        <v>0.4733</v>
      </c>
      <c r="M33" s="402">
        <v>0.4733</v>
      </c>
      <c r="N33" s="402">
        <v>0.4733</v>
      </c>
      <c r="O33" s="402">
        <v>0.4733</v>
      </c>
      <c r="P33" s="402">
        <v>0.4733</v>
      </c>
      <c r="Q33" s="402">
        <v>0.4733</v>
      </c>
      <c r="R33" s="402">
        <v>0.4733</v>
      </c>
      <c r="S33" s="402">
        <v>0.4733</v>
      </c>
      <c r="T33" s="402">
        <v>0.4733</v>
      </c>
      <c r="U33" s="402">
        <v>0.4733</v>
      </c>
      <c r="V33" s="402">
        <v>0.4733</v>
      </c>
      <c r="W33" s="402">
        <v>0.4733</v>
      </c>
      <c r="X33" s="402">
        <v>0.4733</v>
      </c>
      <c r="Y33" s="402">
        <v>0.4733</v>
      </c>
      <c r="Z33" s="402">
        <v>0.4733</v>
      </c>
      <c r="AA33" s="402">
        <v>0.4733</v>
      </c>
      <c r="AB33" s="402">
        <v>0.4733</v>
      </c>
      <c r="AC33" s="402">
        <v>0.4733</v>
      </c>
      <c r="AD33" s="402">
        <v>0.4733</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2">
        <v>0</v>
      </c>
      <c r="AV33" s="401">
        <f t="shared" si="1"/>
        <v>9.4659999999999993</v>
      </c>
    </row>
    <row r="34" spans="1:48" ht="15.75" customHeight="1" x14ac:dyDescent="0.3">
      <c r="A34" s="202" t="s">
        <v>146</v>
      </c>
      <c r="B34" s="203">
        <v>20</v>
      </c>
      <c r="C34" s="396">
        <v>0.1158</v>
      </c>
      <c r="D34" s="205">
        <f t="shared" si="2"/>
        <v>1</v>
      </c>
      <c r="E34" s="206"/>
      <c r="F34" s="206"/>
      <c r="G34" s="206"/>
      <c r="H34" s="206"/>
      <c r="I34" s="206"/>
      <c r="J34" s="206"/>
      <c r="K34" s="402">
        <v>0.1158</v>
      </c>
      <c r="L34" s="402">
        <v>0.1158</v>
      </c>
      <c r="M34" s="402">
        <v>0.1158</v>
      </c>
      <c r="N34" s="402">
        <v>0.1158</v>
      </c>
      <c r="O34" s="402">
        <v>0.1158</v>
      </c>
      <c r="P34" s="402">
        <v>0.1158</v>
      </c>
      <c r="Q34" s="402">
        <v>0.1158</v>
      </c>
      <c r="R34" s="402">
        <v>0.1158</v>
      </c>
      <c r="S34" s="402">
        <v>0.1158</v>
      </c>
      <c r="T34" s="402">
        <v>0.1158</v>
      </c>
      <c r="U34" s="402">
        <v>0.1158</v>
      </c>
      <c r="V34" s="402">
        <v>0.1158</v>
      </c>
      <c r="W34" s="402">
        <v>0.1158</v>
      </c>
      <c r="X34" s="402">
        <v>0.1158</v>
      </c>
      <c r="Y34" s="402">
        <v>0.1158</v>
      </c>
      <c r="Z34" s="402">
        <v>0.1158</v>
      </c>
      <c r="AA34" s="402">
        <v>0.1158</v>
      </c>
      <c r="AB34" s="402">
        <v>0.1158</v>
      </c>
      <c r="AC34" s="402">
        <v>0.1158</v>
      </c>
      <c r="AD34" s="402">
        <v>0.1158</v>
      </c>
      <c r="AE34" s="402">
        <v>0</v>
      </c>
      <c r="AF34" s="402">
        <v>0</v>
      </c>
      <c r="AG34" s="402">
        <v>0</v>
      </c>
      <c r="AH34" s="402">
        <v>0</v>
      </c>
      <c r="AI34" s="402">
        <v>0</v>
      </c>
      <c r="AJ34" s="402">
        <v>0</v>
      </c>
      <c r="AK34" s="402">
        <v>0</v>
      </c>
      <c r="AL34" s="402">
        <v>0</v>
      </c>
      <c r="AM34" s="402">
        <v>0</v>
      </c>
      <c r="AN34" s="402">
        <v>0</v>
      </c>
      <c r="AO34" s="402">
        <v>0</v>
      </c>
      <c r="AP34" s="402">
        <v>0</v>
      </c>
      <c r="AQ34" s="402">
        <v>0</v>
      </c>
      <c r="AR34" s="402">
        <v>0</v>
      </c>
      <c r="AS34" s="402">
        <v>0</v>
      </c>
      <c r="AT34" s="402">
        <v>0</v>
      </c>
      <c r="AU34" s="402">
        <v>0</v>
      </c>
      <c r="AV34" s="401">
        <f t="shared" si="1"/>
        <v>2.3159999999999994</v>
      </c>
    </row>
    <row r="35" spans="1:48" ht="15.75" customHeight="1" x14ac:dyDescent="0.3">
      <c r="A35" s="183" t="s">
        <v>480</v>
      </c>
      <c r="B35" s="199"/>
      <c r="C35" s="185">
        <f>SUM(C5:C34)</f>
        <v>82468.426200000002</v>
      </c>
      <c r="D35" s="208">
        <f>K35/C35</f>
        <v>0.90436925908014976</v>
      </c>
      <c r="E35" s="86"/>
      <c r="F35" s="75"/>
      <c r="G35" s="75"/>
      <c r="H35" s="75"/>
      <c r="I35" s="75"/>
      <c r="J35" s="75"/>
      <c r="K35" s="403">
        <f t="shared" ref="K35:AV35" si="3">SUM(K5:K34)</f>
        <v>74581.909500000009</v>
      </c>
      <c r="L35" s="403">
        <f t="shared" si="3"/>
        <v>74581.909500000009</v>
      </c>
      <c r="M35" s="403">
        <f t="shared" ref="M35:AU35" si="4">SUM(M5:M34)</f>
        <v>74581.909500000009</v>
      </c>
      <c r="N35" s="403">
        <f t="shared" si="4"/>
        <v>74581.909500000009</v>
      </c>
      <c r="O35" s="403">
        <f t="shared" si="4"/>
        <v>74581.909500000009</v>
      </c>
      <c r="P35" s="403">
        <f t="shared" si="4"/>
        <v>74581.909500000009</v>
      </c>
      <c r="Q35" s="403">
        <f t="shared" si="4"/>
        <v>74581.909500000009</v>
      </c>
      <c r="R35" s="403">
        <f t="shared" si="4"/>
        <v>70190.687000000005</v>
      </c>
      <c r="S35" s="403">
        <f t="shared" si="4"/>
        <v>17051.778100000003</v>
      </c>
      <c r="T35" s="403">
        <f t="shared" si="4"/>
        <v>13614.035500000002</v>
      </c>
      <c r="U35" s="403">
        <f t="shared" si="4"/>
        <v>10764.399300000001</v>
      </c>
      <c r="V35" s="403">
        <f t="shared" si="4"/>
        <v>6251.2625999999991</v>
      </c>
      <c r="W35" s="403">
        <f t="shared" si="4"/>
        <v>5896.5119999999997</v>
      </c>
      <c r="X35" s="403">
        <f t="shared" si="4"/>
        <v>5896.5119999999997</v>
      </c>
      <c r="Y35" s="403">
        <f t="shared" si="4"/>
        <v>5793.5607</v>
      </c>
      <c r="Z35" s="403">
        <f t="shared" si="4"/>
        <v>337.28579999999999</v>
      </c>
      <c r="AA35" s="403">
        <f t="shared" si="4"/>
        <v>269.28699999999998</v>
      </c>
      <c r="AB35" s="403">
        <f t="shared" si="4"/>
        <v>269.28699999999998</v>
      </c>
      <c r="AC35" s="403">
        <f t="shared" si="4"/>
        <v>269.28699999999998</v>
      </c>
      <c r="AD35" s="403">
        <f t="shared" si="4"/>
        <v>223.72380000000001</v>
      </c>
      <c r="AE35" s="403">
        <f t="shared" si="4"/>
        <v>8.9245999999999999</v>
      </c>
      <c r="AF35" s="403">
        <f t="shared" si="4"/>
        <v>0</v>
      </c>
      <c r="AG35" s="403">
        <f t="shared" si="4"/>
        <v>0</v>
      </c>
      <c r="AH35" s="403">
        <f t="shared" si="4"/>
        <v>0</v>
      </c>
      <c r="AI35" s="403">
        <f t="shared" si="4"/>
        <v>0</v>
      </c>
      <c r="AJ35" s="403">
        <f t="shared" si="4"/>
        <v>0</v>
      </c>
      <c r="AK35" s="403">
        <f t="shared" si="4"/>
        <v>0</v>
      </c>
      <c r="AL35" s="403">
        <f t="shared" si="4"/>
        <v>0</v>
      </c>
      <c r="AM35" s="403">
        <f t="shared" si="4"/>
        <v>0</v>
      </c>
      <c r="AN35" s="403">
        <f t="shared" si="4"/>
        <v>0</v>
      </c>
      <c r="AO35" s="403">
        <f t="shared" si="4"/>
        <v>0</v>
      </c>
      <c r="AP35" s="403">
        <f t="shared" si="4"/>
        <v>0</v>
      </c>
      <c r="AQ35" s="403">
        <f t="shared" si="4"/>
        <v>0</v>
      </c>
      <c r="AR35" s="403">
        <f t="shared" si="4"/>
        <v>0</v>
      </c>
      <c r="AS35" s="403">
        <f t="shared" si="4"/>
        <v>0</v>
      </c>
      <c r="AT35" s="403">
        <f t="shared" si="4"/>
        <v>0</v>
      </c>
      <c r="AU35" s="403">
        <f t="shared" si="4"/>
        <v>0</v>
      </c>
      <c r="AV35" s="343">
        <f t="shared" si="3"/>
        <v>658909.90890000004</v>
      </c>
    </row>
    <row r="36" spans="1:48" ht="15.75" customHeight="1" x14ac:dyDescent="0.3">
      <c r="A36" s="183" t="s">
        <v>481</v>
      </c>
      <c r="B36" s="188"/>
      <c r="C36" s="189"/>
      <c r="D36" s="200"/>
      <c r="E36" s="78"/>
      <c r="F36" s="78"/>
      <c r="G36" s="78"/>
      <c r="H36" s="78"/>
      <c r="I36" s="78"/>
      <c r="J36" s="79"/>
      <c r="K36" s="343">
        <v>0</v>
      </c>
      <c r="L36" s="404">
        <f>K35-L35</f>
        <v>0</v>
      </c>
      <c r="M36" s="404">
        <f t="shared" ref="M36:AU36" si="5">L35-M35</f>
        <v>0</v>
      </c>
      <c r="N36" s="404">
        <f t="shared" si="5"/>
        <v>0</v>
      </c>
      <c r="O36" s="404">
        <f t="shared" si="5"/>
        <v>0</v>
      </c>
      <c r="P36" s="404">
        <f t="shared" si="5"/>
        <v>0</v>
      </c>
      <c r="Q36" s="404">
        <f t="shared" si="5"/>
        <v>0</v>
      </c>
      <c r="R36" s="404">
        <f t="shared" si="5"/>
        <v>4391.2225000000035</v>
      </c>
      <c r="S36" s="404">
        <f t="shared" si="5"/>
        <v>53138.908900000002</v>
      </c>
      <c r="T36" s="404">
        <f t="shared" si="5"/>
        <v>3437.7426000000014</v>
      </c>
      <c r="U36" s="404">
        <f t="shared" si="5"/>
        <v>2849.6362000000008</v>
      </c>
      <c r="V36" s="404">
        <f t="shared" si="5"/>
        <v>4513.1367000000018</v>
      </c>
      <c r="W36" s="404">
        <f t="shared" si="5"/>
        <v>354.75059999999939</v>
      </c>
      <c r="X36" s="404">
        <f t="shared" si="5"/>
        <v>0</v>
      </c>
      <c r="Y36" s="404">
        <f t="shared" si="5"/>
        <v>102.95129999999972</v>
      </c>
      <c r="Z36" s="404">
        <f t="shared" si="5"/>
        <v>5456.2749000000003</v>
      </c>
      <c r="AA36" s="404">
        <f t="shared" si="5"/>
        <v>67.998800000000017</v>
      </c>
      <c r="AB36" s="404">
        <f t="shared" si="5"/>
        <v>0</v>
      </c>
      <c r="AC36" s="404">
        <f t="shared" si="5"/>
        <v>0</v>
      </c>
      <c r="AD36" s="404">
        <f t="shared" si="5"/>
        <v>45.563199999999966</v>
      </c>
      <c r="AE36" s="404">
        <f t="shared" si="5"/>
        <v>214.79920000000001</v>
      </c>
      <c r="AF36" s="404">
        <f t="shared" si="5"/>
        <v>8.9245999999999999</v>
      </c>
      <c r="AG36" s="404">
        <f t="shared" si="5"/>
        <v>0</v>
      </c>
      <c r="AH36" s="404">
        <f t="shared" si="5"/>
        <v>0</v>
      </c>
      <c r="AI36" s="404">
        <f t="shared" si="5"/>
        <v>0</v>
      </c>
      <c r="AJ36" s="404">
        <f t="shared" si="5"/>
        <v>0</v>
      </c>
      <c r="AK36" s="404">
        <f t="shared" si="5"/>
        <v>0</v>
      </c>
      <c r="AL36" s="404">
        <f t="shared" si="5"/>
        <v>0</v>
      </c>
      <c r="AM36" s="404">
        <f t="shared" si="5"/>
        <v>0</v>
      </c>
      <c r="AN36" s="404">
        <f t="shared" si="5"/>
        <v>0</v>
      </c>
      <c r="AO36" s="404">
        <f t="shared" si="5"/>
        <v>0</v>
      </c>
      <c r="AP36" s="404">
        <f t="shared" si="5"/>
        <v>0</v>
      </c>
      <c r="AQ36" s="404">
        <f t="shared" si="5"/>
        <v>0</v>
      </c>
      <c r="AR36" s="404">
        <f t="shared" si="5"/>
        <v>0</v>
      </c>
      <c r="AS36" s="404">
        <f t="shared" si="5"/>
        <v>0</v>
      </c>
      <c r="AT36" s="404">
        <f t="shared" si="5"/>
        <v>0</v>
      </c>
      <c r="AU36" s="404">
        <f t="shared" si="5"/>
        <v>0</v>
      </c>
      <c r="AV36" s="406"/>
    </row>
    <row r="37" spans="1:48" ht="15.75" customHeight="1" x14ac:dyDescent="0.3">
      <c r="A37" s="183" t="s">
        <v>482</v>
      </c>
      <c r="B37" s="188"/>
      <c r="C37" s="189"/>
      <c r="D37" s="189"/>
      <c r="E37" s="75"/>
      <c r="F37" s="75"/>
      <c r="G37" s="75"/>
      <c r="H37" s="75"/>
      <c r="I37" s="75"/>
      <c r="J37" s="80"/>
      <c r="K37" s="343">
        <f>$K35-K35</f>
        <v>0</v>
      </c>
      <c r="L37" s="297">
        <f>$K35-L35</f>
        <v>0</v>
      </c>
      <c r="M37" s="297">
        <f t="shared" ref="M37:AU37" si="6">$K35-M35</f>
        <v>0</v>
      </c>
      <c r="N37" s="297">
        <f t="shared" si="6"/>
        <v>0</v>
      </c>
      <c r="O37" s="297">
        <f t="shared" si="6"/>
        <v>0</v>
      </c>
      <c r="P37" s="297">
        <f t="shared" si="6"/>
        <v>0</v>
      </c>
      <c r="Q37" s="297">
        <f t="shared" si="6"/>
        <v>0</v>
      </c>
      <c r="R37" s="297">
        <f t="shared" si="6"/>
        <v>4391.2225000000035</v>
      </c>
      <c r="S37" s="297">
        <f t="shared" si="6"/>
        <v>57530.131400000006</v>
      </c>
      <c r="T37" s="297">
        <f t="shared" si="6"/>
        <v>60967.874000000011</v>
      </c>
      <c r="U37" s="297">
        <f t="shared" si="6"/>
        <v>63817.510200000004</v>
      </c>
      <c r="V37" s="297">
        <f t="shared" si="6"/>
        <v>68330.646900000007</v>
      </c>
      <c r="W37" s="297">
        <f t="shared" si="6"/>
        <v>68685.397500000006</v>
      </c>
      <c r="X37" s="297">
        <f t="shared" si="6"/>
        <v>68685.397500000006</v>
      </c>
      <c r="Y37" s="297">
        <f t="shared" si="6"/>
        <v>68788.348800000007</v>
      </c>
      <c r="Z37" s="297">
        <f t="shared" si="6"/>
        <v>74244.623700000011</v>
      </c>
      <c r="AA37" s="297">
        <f t="shared" si="6"/>
        <v>74312.622500000012</v>
      </c>
      <c r="AB37" s="297">
        <f t="shared" si="6"/>
        <v>74312.622500000012</v>
      </c>
      <c r="AC37" s="297">
        <f t="shared" si="6"/>
        <v>74312.622500000012</v>
      </c>
      <c r="AD37" s="297">
        <f t="shared" si="6"/>
        <v>74358.185700000002</v>
      </c>
      <c r="AE37" s="297">
        <f t="shared" si="6"/>
        <v>74572.98490000001</v>
      </c>
      <c r="AF37" s="297">
        <f t="shared" si="6"/>
        <v>74581.909500000009</v>
      </c>
      <c r="AG37" s="297">
        <f t="shared" si="6"/>
        <v>74581.909500000009</v>
      </c>
      <c r="AH37" s="297">
        <f t="shared" si="6"/>
        <v>74581.909500000009</v>
      </c>
      <c r="AI37" s="297">
        <f t="shared" si="6"/>
        <v>74581.909500000009</v>
      </c>
      <c r="AJ37" s="297">
        <f t="shared" si="6"/>
        <v>74581.909500000009</v>
      </c>
      <c r="AK37" s="297">
        <f t="shared" si="6"/>
        <v>74581.909500000009</v>
      </c>
      <c r="AL37" s="297">
        <f t="shared" si="6"/>
        <v>74581.909500000009</v>
      </c>
      <c r="AM37" s="297">
        <f t="shared" si="6"/>
        <v>74581.909500000009</v>
      </c>
      <c r="AN37" s="297">
        <f t="shared" si="6"/>
        <v>74581.909500000009</v>
      </c>
      <c r="AO37" s="297">
        <f t="shared" si="6"/>
        <v>74581.909500000009</v>
      </c>
      <c r="AP37" s="297">
        <f t="shared" si="6"/>
        <v>74581.909500000009</v>
      </c>
      <c r="AQ37" s="297">
        <f t="shared" si="6"/>
        <v>74581.909500000009</v>
      </c>
      <c r="AR37" s="297">
        <f t="shared" si="6"/>
        <v>74581.909500000009</v>
      </c>
      <c r="AS37" s="297">
        <f t="shared" si="6"/>
        <v>74581.909500000009</v>
      </c>
      <c r="AT37" s="297">
        <f t="shared" si="6"/>
        <v>74581.909500000009</v>
      </c>
      <c r="AU37" s="297">
        <f t="shared" si="6"/>
        <v>74581.909500000009</v>
      </c>
      <c r="AV37" s="405"/>
    </row>
    <row r="38" spans="1:48" ht="15.75" customHeight="1" x14ac:dyDescent="0.3">
      <c r="A38" s="196" t="s">
        <v>66</v>
      </c>
      <c r="B38" s="209">
        <f>SUMPRODUCT(B5:B34,C5:C34)/C35</f>
        <v>8.7648997029119968</v>
      </c>
      <c r="C38" s="56"/>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row>
    <row r="39" spans="1:48" s="30" customFormat="1" ht="15.75" hidden="1" customHeight="1" x14ac:dyDescent="0.3"/>
    <row r="40" spans="1:48" ht="15.75" hidden="1" customHeight="1" x14ac:dyDescent="0.3">
      <c r="A40" s="508" t="str">
        <f>A3</f>
        <v>Measure Category</v>
      </c>
      <c r="B40" s="510" t="str">
        <f>B3</f>
        <v>Measure Life</v>
      </c>
      <c r="C40" s="510" t="str">
        <f>C3</f>
        <v>Annual Verified Gross Savings (MWh)</v>
      </c>
      <c r="D40" s="514" t="str">
        <f>D3</f>
        <v>NTGR</v>
      </c>
      <c r="E40" s="175"/>
      <c r="F40" s="135"/>
      <c r="G40" s="135"/>
      <c r="H40" s="135"/>
      <c r="I40" s="135"/>
      <c r="J40" s="136"/>
      <c r="K40" s="163" t="str">
        <f>K3</f>
        <v>CPAS - Verified Net Savings (MWh)</v>
      </c>
      <c r="L40" s="163"/>
      <c r="M40" s="163"/>
      <c r="N40" s="163"/>
      <c r="O40" s="163"/>
      <c r="P40" s="163"/>
      <c r="Q40" s="163"/>
      <c r="R40" s="163"/>
      <c r="S40" s="163"/>
      <c r="T40" s="163"/>
      <c r="U40" s="257"/>
    </row>
    <row r="41" spans="1:48" ht="15.75" hidden="1" customHeight="1" x14ac:dyDescent="0.3">
      <c r="A41" s="513"/>
      <c r="B41" s="511"/>
      <c r="C41" s="511"/>
      <c r="D41" s="511"/>
      <c r="E41" s="36"/>
      <c r="F41" s="36"/>
      <c r="G41" s="36"/>
      <c r="H41" s="36"/>
      <c r="I41" s="36"/>
      <c r="J41" s="36"/>
      <c r="K41" s="36">
        <f t="shared" ref="K41:N48" si="7">V4</f>
        <v>2035</v>
      </c>
      <c r="L41" s="36">
        <f t="shared" si="7"/>
        <v>2036</v>
      </c>
      <c r="M41" s="36">
        <f t="shared" si="7"/>
        <v>2037</v>
      </c>
      <c r="N41" s="36">
        <f t="shared" si="7"/>
        <v>2038</v>
      </c>
      <c r="O41" s="36">
        <f t="shared" ref="O41:U48" si="8">AK4</f>
        <v>2050</v>
      </c>
      <c r="P41" s="36">
        <f t="shared" si="8"/>
        <v>2051</v>
      </c>
      <c r="Q41" s="36">
        <f t="shared" si="8"/>
        <v>2052</v>
      </c>
      <c r="R41" s="36">
        <f t="shared" si="8"/>
        <v>2053</v>
      </c>
      <c r="S41" s="36">
        <f t="shared" si="8"/>
        <v>2054</v>
      </c>
      <c r="T41" s="36">
        <f t="shared" si="8"/>
        <v>2055</v>
      </c>
      <c r="U41" s="36">
        <f t="shared" si="8"/>
        <v>2056</v>
      </c>
    </row>
    <row r="42" spans="1:48" ht="15.75" hidden="1" customHeight="1" x14ac:dyDescent="0.3">
      <c r="A42" s="202" t="str">
        <f t="shared" ref="A42:D48" si="9">A5</f>
        <v>Standard LED</v>
      </c>
      <c r="B42" s="203">
        <f t="shared" si="9"/>
        <v>8</v>
      </c>
      <c r="C42" s="204">
        <f t="shared" si="9"/>
        <v>39905.580499999996</v>
      </c>
      <c r="D42" s="205">
        <f t="shared" si="9"/>
        <v>0.85908938976592519</v>
      </c>
      <c r="E42" s="206"/>
      <c r="F42" s="206"/>
      <c r="G42" s="206"/>
      <c r="H42" s="206"/>
      <c r="I42" s="206"/>
      <c r="J42" s="206"/>
      <c r="K42" s="180">
        <f t="shared" si="7"/>
        <v>0</v>
      </c>
      <c r="L42" s="180">
        <f t="shared" si="7"/>
        <v>0</v>
      </c>
      <c r="M42" s="180">
        <f t="shared" si="7"/>
        <v>0</v>
      </c>
      <c r="N42" s="180">
        <f t="shared" si="7"/>
        <v>0</v>
      </c>
      <c r="O42" s="180">
        <f t="shared" si="8"/>
        <v>0</v>
      </c>
      <c r="P42" s="180">
        <f t="shared" si="8"/>
        <v>0</v>
      </c>
      <c r="Q42" s="180">
        <f t="shared" si="8"/>
        <v>0</v>
      </c>
      <c r="R42" s="180">
        <f t="shared" si="8"/>
        <v>0</v>
      </c>
      <c r="S42" s="180">
        <f t="shared" si="8"/>
        <v>0</v>
      </c>
      <c r="T42" s="180">
        <f t="shared" si="8"/>
        <v>0</v>
      </c>
      <c r="U42" s="180">
        <f t="shared" si="8"/>
        <v>0</v>
      </c>
    </row>
    <row r="43" spans="1:48" ht="15.75" hidden="1" customHeight="1" x14ac:dyDescent="0.3">
      <c r="A43" s="202" t="str">
        <f t="shared" si="9"/>
        <v>Standard LED (EISA Exempt)</v>
      </c>
      <c r="B43" s="203">
        <f t="shared" si="9"/>
        <v>10</v>
      </c>
      <c r="C43" s="204">
        <f t="shared" si="9"/>
        <v>1178.8785</v>
      </c>
      <c r="D43" s="205">
        <f t="shared" si="9"/>
        <v>1</v>
      </c>
      <c r="E43" s="206"/>
      <c r="F43" s="206"/>
      <c r="G43" s="206"/>
      <c r="H43" s="206"/>
      <c r="I43" s="206"/>
      <c r="J43" s="206"/>
      <c r="K43" s="180">
        <f t="shared" si="7"/>
        <v>0</v>
      </c>
      <c r="L43" s="180">
        <f t="shared" si="7"/>
        <v>0</v>
      </c>
      <c r="M43" s="180">
        <f t="shared" si="7"/>
        <v>0</v>
      </c>
      <c r="N43" s="180">
        <f t="shared" si="7"/>
        <v>0</v>
      </c>
      <c r="O43" s="180">
        <f t="shared" si="8"/>
        <v>0</v>
      </c>
      <c r="P43" s="180">
        <f t="shared" si="8"/>
        <v>0</v>
      </c>
      <c r="Q43" s="180">
        <f t="shared" si="8"/>
        <v>0</v>
      </c>
      <c r="R43" s="180">
        <f t="shared" si="8"/>
        <v>0</v>
      </c>
      <c r="S43" s="180">
        <f t="shared" si="8"/>
        <v>0</v>
      </c>
      <c r="T43" s="180">
        <f t="shared" si="8"/>
        <v>0</v>
      </c>
      <c r="U43" s="180">
        <f t="shared" si="8"/>
        <v>0</v>
      </c>
    </row>
    <row r="44" spans="1:48" ht="15.75" hidden="1" customHeight="1" x14ac:dyDescent="0.3">
      <c r="A44" s="202" t="str">
        <f t="shared" si="9"/>
        <v>Specialty LED</v>
      </c>
      <c r="B44" s="203">
        <f t="shared" si="9"/>
        <v>8</v>
      </c>
      <c r="C44" s="204">
        <f t="shared" si="9"/>
        <v>14829.0895</v>
      </c>
      <c r="D44" s="205">
        <f t="shared" si="9"/>
        <v>0.88028040426892029</v>
      </c>
      <c r="E44" s="206"/>
      <c r="F44" s="206"/>
      <c r="G44" s="206"/>
      <c r="H44" s="206"/>
      <c r="I44" s="206"/>
      <c r="J44" s="206"/>
      <c r="K44" s="180">
        <f t="shared" si="7"/>
        <v>0</v>
      </c>
      <c r="L44" s="180">
        <f t="shared" si="7"/>
        <v>0</v>
      </c>
      <c r="M44" s="180">
        <f t="shared" si="7"/>
        <v>0</v>
      </c>
      <c r="N44" s="180">
        <f t="shared" si="7"/>
        <v>0</v>
      </c>
      <c r="O44" s="180">
        <f t="shared" si="8"/>
        <v>0</v>
      </c>
      <c r="P44" s="180">
        <f t="shared" si="8"/>
        <v>0</v>
      </c>
      <c r="Q44" s="180">
        <f t="shared" si="8"/>
        <v>0</v>
      </c>
      <c r="R44" s="180">
        <f t="shared" si="8"/>
        <v>0</v>
      </c>
      <c r="S44" s="180">
        <f t="shared" si="8"/>
        <v>0</v>
      </c>
      <c r="T44" s="180">
        <f t="shared" si="8"/>
        <v>0</v>
      </c>
      <c r="U44" s="180">
        <f t="shared" si="8"/>
        <v>0</v>
      </c>
    </row>
    <row r="45" spans="1:48" ht="15.75" hidden="1" customHeight="1" x14ac:dyDescent="0.3">
      <c r="A45" s="202" t="str">
        <f t="shared" si="9"/>
        <v>Specialty LED (EISA Exempt)</v>
      </c>
      <c r="B45" s="203">
        <f t="shared" si="9"/>
        <v>10</v>
      </c>
      <c r="C45" s="204">
        <f t="shared" si="9"/>
        <v>1684.3389999999999</v>
      </c>
      <c r="D45" s="205">
        <f t="shared" si="9"/>
        <v>0.7907114897891695</v>
      </c>
      <c r="E45" s="206"/>
      <c r="F45" s="206"/>
      <c r="G45" s="206"/>
      <c r="H45" s="206"/>
      <c r="I45" s="206"/>
      <c r="J45" s="206"/>
      <c r="K45" s="180">
        <f t="shared" si="7"/>
        <v>0</v>
      </c>
      <c r="L45" s="180">
        <f t="shared" si="7"/>
        <v>0</v>
      </c>
      <c r="M45" s="180">
        <f t="shared" si="7"/>
        <v>0</v>
      </c>
      <c r="N45" s="180">
        <f t="shared" si="7"/>
        <v>0</v>
      </c>
      <c r="O45" s="180">
        <f t="shared" si="8"/>
        <v>0</v>
      </c>
      <c r="P45" s="180">
        <f t="shared" si="8"/>
        <v>0</v>
      </c>
      <c r="Q45" s="180">
        <f t="shared" si="8"/>
        <v>0</v>
      </c>
      <c r="R45" s="180">
        <f t="shared" si="8"/>
        <v>0</v>
      </c>
      <c r="S45" s="180">
        <f t="shared" si="8"/>
        <v>0</v>
      </c>
      <c r="T45" s="180">
        <f t="shared" si="8"/>
        <v>0</v>
      </c>
      <c r="U45" s="180">
        <f t="shared" si="8"/>
        <v>0</v>
      </c>
    </row>
    <row r="46" spans="1:48" ht="15.75" hidden="1" customHeight="1" x14ac:dyDescent="0.3">
      <c r="A46" s="202" t="str">
        <f t="shared" si="9"/>
        <v>Fixture LED</v>
      </c>
      <c r="B46" s="203">
        <f t="shared" si="9"/>
        <v>8</v>
      </c>
      <c r="C46" s="204">
        <f t="shared" si="9"/>
        <v>3074.7638999999999</v>
      </c>
      <c r="D46" s="205">
        <f t="shared" si="9"/>
        <v>0.97047467612066085</v>
      </c>
      <c r="E46" s="206"/>
      <c r="F46" s="206"/>
      <c r="G46" s="206"/>
      <c r="H46" s="206"/>
      <c r="I46" s="206"/>
      <c r="J46" s="206"/>
      <c r="K46" s="180">
        <f t="shared" si="7"/>
        <v>0</v>
      </c>
      <c r="L46" s="180">
        <f t="shared" si="7"/>
        <v>0</v>
      </c>
      <c r="M46" s="180">
        <f t="shared" si="7"/>
        <v>0</v>
      </c>
      <c r="N46" s="180">
        <f t="shared" si="7"/>
        <v>0</v>
      </c>
      <c r="O46" s="180">
        <f t="shared" si="8"/>
        <v>0</v>
      </c>
      <c r="P46" s="180">
        <f t="shared" si="8"/>
        <v>0</v>
      </c>
      <c r="Q46" s="180">
        <f t="shared" si="8"/>
        <v>0</v>
      </c>
      <c r="R46" s="180">
        <f t="shared" si="8"/>
        <v>0</v>
      </c>
      <c r="S46" s="180">
        <f t="shared" si="8"/>
        <v>0</v>
      </c>
      <c r="T46" s="180">
        <f t="shared" si="8"/>
        <v>0</v>
      </c>
      <c r="U46" s="180">
        <f t="shared" si="8"/>
        <v>0</v>
      </c>
    </row>
    <row r="47" spans="1:48" ht="15.75" hidden="1" customHeight="1" x14ac:dyDescent="0.3">
      <c r="A47" s="202" t="str">
        <f t="shared" si="9"/>
        <v>Outdoor Fixture LED</v>
      </c>
      <c r="B47" s="203">
        <f t="shared" si="9"/>
        <v>8</v>
      </c>
      <c r="C47" s="204">
        <f t="shared" si="9"/>
        <v>11.548500000000001</v>
      </c>
      <c r="D47" s="205">
        <f t="shared" si="9"/>
        <v>0.68999437156340648</v>
      </c>
      <c r="E47" s="206"/>
      <c r="F47" s="206"/>
      <c r="G47" s="206"/>
      <c r="H47" s="206"/>
      <c r="I47" s="206"/>
      <c r="J47" s="206"/>
      <c r="K47" s="180">
        <f t="shared" si="7"/>
        <v>0</v>
      </c>
      <c r="L47" s="180">
        <f t="shared" si="7"/>
        <v>0</v>
      </c>
      <c r="M47" s="180">
        <f t="shared" si="7"/>
        <v>0</v>
      </c>
      <c r="N47" s="180">
        <f t="shared" si="7"/>
        <v>0</v>
      </c>
      <c r="O47" s="180">
        <f t="shared" si="8"/>
        <v>0</v>
      </c>
      <c r="P47" s="180">
        <f t="shared" si="8"/>
        <v>0</v>
      </c>
      <c r="Q47" s="180">
        <f t="shared" si="8"/>
        <v>0</v>
      </c>
      <c r="R47" s="180">
        <f t="shared" si="8"/>
        <v>0</v>
      </c>
      <c r="S47" s="180">
        <f t="shared" si="8"/>
        <v>0</v>
      </c>
      <c r="T47" s="180">
        <f t="shared" si="8"/>
        <v>0</v>
      </c>
      <c r="U47" s="180">
        <f t="shared" si="8"/>
        <v>0</v>
      </c>
    </row>
    <row r="48" spans="1:48" ht="15.75" hidden="1" customHeight="1" x14ac:dyDescent="0.3">
      <c r="A48" s="202" t="str">
        <f t="shared" si="9"/>
        <v>Fixture LED (EISA Exempt)</v>
      </c>
      <c r="B48" s="203">
        <f t="shared" si="9"/>
        <v>15</v>
      </c>
      <c r="C48" s="204">
        <f t="shared" si="9"/>
        <v>4745.9623000000001</v>
      </c>
      <c r="D48" s="205">
        <f t="shared" si="9"/>
        <v>0.99741148386281964</v>
      </c>
      <c r="E48" s="206"/>
      <c r="F48" s="206"/>
      <c r="G48" s="206"/>
      <c r="H48" s="206"/>
      <c r="I48" s="206"/>
      <c r="J48" s="206"/>
      <c r="K48" s="180">
        <f t="shared" si="7"/>
        <v>4733.6773000000003</v>
      </c>
      <c r="L48" s="180">
        <f t="shared" si="7"/>
        <v>4733.6773000000003</v>
      </c>
      <c r="M48" s="180">
        <f t="shared" si="7"/>
        <v>4733.6773000000003</v>
      </c>
      <c r="N48" s="180">
        <f t="shared" si="7"/>
        <v>4733.6773000000003</v>
      </c>
      <c r="O48" s="180">
        <f t="shared" si="8"/>
        <v>0</v>
      </c>
      <c r="P48" s="180">
        <f t="shared" si="8"/>
        <v>0</v>
      </c>
      <c r="Q48" s="180">
        <f t="shared" si="8"/>
        <v>0</v>
      </c>
      <c r="R48" s="180">
        <f t="shared" si="8"/>
        <v>0</v>
      </c>
      <c r="S48" s="180">
        <f t="shared" si="8"/>
        <v>0</v>
      </c>
      <c r="T48" s="180">
        <f t="shared" si="8"/>
        <v>0</v>
      </c>
      <c r="U48" s="180">
        <f t="shared" si="8"/>
        <v>0</v>
      </c>
    </row>
    <row r="49" spans="1:21" ht="15.75" hidden="1" customHeight="1" x14ac:dyDescent="0.3">
      <c r="A49" s="202" t="str">
        <f t="shared" ref="A49:D53" si="10">A15</f>
        <v>Advanced Power Strip</v>
      </c>
      <c r="B49" s="203">
        <f t="shared" si="10"/>
        <v>7</v>
      </c>
      <c r="C49" s="204">
        <f t="shared" si="10"/>
        <v>3825.0338999999999</v>
      </c>
      <c r="D49" s="205">
        <f t="shared" si="10"/>
        <v>1</v>
      </c>
      <c r="E49" s="206"/>
      <c r="F49" s="206"/>
      <c r="G49" s="206"/>
      <c r="H49" s="206"/>
      <c r="I49" s="206"/>
      <c r="J49" s="206"/>
      <c r="K49" s="180">
        <f t="shared" ref="K49:N53" si="11">V15</f>
        <v>0</v>
      </c>
      <c r="L49" s="180">
        <f t="shared" si="11"/>
        <v>0</v>
      </c>
      <c r="M49" s="180">
        <f t="shared" si="11"/>
        <v>0</v>
      </c>
      <c r="N49" s="180">
        <f t="shared" si="11"/>
        <v>0</v>
      </c>
      <c r="O49" s="180">
        <f t="shared" ref="O49:U53" si="12">AK15</f>
        <v>0</v>
      </c>
      <c r="P49" s="180">
        <f t="shared" si="12"/>
        <v>0</v>
      </c>
      <c r="Q49" s="180">
        <f t="shared" si="12"/>
        <v>0</v>
      </c>
      <c r="R49" s="180">
        <f t="shared" si="12"/>
        <v>0</v>
      </c>
      <c r="S49" s="180">
        <f t="shared" si="12"/>
        <v>0</v>
      </c>
      <c r="T49" s="180">
        <f t="shared" si="12"/>
        <v>0</v>
      </c>
      <c r="U49" s="180">
        <f t="shared" si="12"/>
        <v>0</v>
      </c>
    </row>
    <row r="50" spans="1:21" ht="15.75" hidden="1" customHeight="1" x14ac:dyDescent="0.3">
      <c r="A50" s="202" t="str">
        <f t="shared" si="10"/>
        <v>Air Purifier</v>
      </c>
      <c r="B50" s="203">
        <f t="shared" si="10"/>
        <v>9</v>
      </c>
      <c r="C50" s="204">
        <f t="shared" si="10"/>
        <v>3437.7426</v>
      </c>
      <c r="D50" s="205">
        <f t="shared" si="10"/>
        <v>1</v>
      </c>
      <c r="E50" s="206"/>
      <c r="F50" s="206"/>
      <c r="G50" s="206"/>
      <c r="H50" s="206"/>
      <c r="I50" s="206"/>
      <c r="J50" s="206"/>
      <c r="K50" s="180">
        <f t="shared" si="11"/>
        <v>0</v>
      </c>
      <c r="L50" s="180">
        <f t="shared" si="11"/>
        <v>0</v>
      </c>
      <c r="M50" s="180">
        <f t="shared" si="11"/>
        <v>0</v>
      </c>
      <c r="N50" s="180">
        <f t="shared" si="11"/>
        <v>0</v>
      </c>
      <c r="O50" s="180">
        <f t="shared" si="12"/>
        <v>0</v>
      </c>
      <c r="P50" s="180">
        <f t="shared" si="12"/>
        <v>0</v>
      </c>
      <c r="Q50" s="180">
        <f t="shared" si="12"/>
        <v>0</v>
      </c>
      <c r="R50" s="180">
        <f t="shared" si="12"/>
        <v>0</v>
      </c>
      <c r="S50" s="180">
        <f t="shared" si="12"/>
        <v>0</v>
      </c>
      <c r="T50" s="180">
        <f t="shared" si="12"/>
        <v>0</v>
      </c>
      <c r="U50" s="180">
        <f t="shared" si="12"/>
        <v>0</v>
      </c>
    </row>
    <row r="51" spans="1:21" ht="15.75" hidden="1" customHeight="1" x14ac:dyDescent="0.3">
      <c r="A51" s="202" t="str">
        <f t="shared" si="10"/>
        <v>Pipe Insulation</v>
      </c>
      <c r="B51" s="203">
        <f t="shared" si="10"/>
        <v>15</v>
      </c>
      <c r="C51" s="204">
        <f t="shared" si="10"/>
        <v>524.13829999999996</v>
      </c>
      <c r="D51" s="205">
        <f t="shared" si="10"/>
        <v>1</v>
      </c>
      <c r="E51" s="206"/>
      <c r="F51" s="206"/>
      <c r="G51" s="206"/>
      <c r="H51" s="206"/>
      <c r="I51" s="206"/>
      <c r="J51" s="206"/>
      <c r="K51" s="180">
        <f t="shared" si="11"/>
        <v>524.13829999999996</v>
      </c>
      <c r="L51" s="180">
        <f t="shared" si="11"/>
        <v>524.13829999999996</v>
      </c>
      <c r="M51" s="180">
        <f t="shared" si="11"/>
        <v>524.13829999999996</v>
      </c>
      <c r="N51" s="180">
        <f t="shared" si="11"/>
        <v>524.13829999999996</v>
      </c>
      <c r="O51" s="180">
        <f t="shared" si="12"/>
        <v>0</v>
      </c>
      <c r="P51" s="180">
        <f t="shared" si="12"/>
        <v>0</v>
      </c>
      <c r="Q51" s="180">
        <f t="shared" si="12"/>
        <v>0</v>
      </c>
      <c r="R51" s="180">
        <f t="shared" si="12"/>
        <v>0</v>
      </c>
      <c r="S51" s="180">
        <f t="shared" si="12"/>
        <v>0</v>
      </c>
      <c r="T51" s="180">
        <f t="shared" si="12"/>
        <v>0</v>
      </c>
      <c r="U51" s="180">
        <f t="shared" si="12"/>
        <v>0</v>
      </c>
    </row>
    <row r="52" spans="1:21" ht="15.75" hidden="1" customHeight="1" x14ac:dyDescent="0.3">
      <c r="A52" s="202" t="str">
        <f t="shared" si="10"/>
        <v>Dehumidifier</v>
      </c>
      <c r="B52" s="203">
        <f t="shared" si="10"/>
        <v>12</v>
      </c>
      <c r="C52" s="204">
        <f t="shared" si="10"/>
        <v>351.43920000000003</v>
      </c>
      <c r="D52" s="205">
        <f t="shared" si="10"/>
        <v>1</v>
      </c>
      <c r="E52" s="206"/>
      <c r="F52" s="206"/>
      <c r="G52" s="206"/>
      <c r="H52" s="206"/>
      <c r="I52" s="206"/>
      <c r="J52" s="206"/>
      <c r="K52" s="180">
        <f t="shared" si="11"/>
        <v>351.43920000000003</v>
      </c>
      <c r="L52" s="180">
        <f t="shared" si="11"/>
        <v>0</v>
      </c>
      <c r="M52" s="180">
        <f t="shared" si="11"/>
        <v>0</v>
      </c>
      <c r="N52" s="180">
        <f t="shared" si="11"/>
        <v>0</v>
      </c>
      <c r="O52" s="180">
        <f t="shared" si="12"/>
        <v>0</v>
      </c>
      <c r="P52" s="180">
        <f t="shared" si="12"/>
        <v>0</v>
      </c>
      <c r="Q52" s="180">
        <f t="shared" si="12"/>
        <v>0</v>
      </c>
      <c r="R52" s="180">
        <f t="shared" si="12"/>
        <v>0</v>
      </c>
      <c r="S52" s="180">
        <f t="shared" si="12"/>
        <v>0</v>
      </c>
      <c r="T52" s="180">
        <f t="shared" si="12"/>
        <v>0</v>
      </c>
      <c r="U52" s="180">
        <f t="shared" si="12"/>
        <v>0</v>
      </c>
    </row>
    <row r="53" spans="1:21" ht="15.75" hidden="1" customHeight="1" x14ac:dyDescent="0.3">
      <c r="A53" s="202" t="str">
        <f t="shared" si="10"/>
        <v>Showerhead Kit</v>
      </c>
      <c r="B53" s="203">
        <f t="shared" si="10"/>
        <v>10</v>
      </c>
      <c r="C53" s="204">
        <f t="shared" si="10"/>
        <v>279.60160000000002</v>
      </c>
      <c r="D53" s="205">
        <f t="shared" si="10"/>
        <v>1</v>
      </c>
      <c r="E53" s="206"/>
      <c r="F53" s="206"/>
      <c r="G53" s="206"/>
      <c r="H53" s="206"/>
      <c r="I53" s="206"/>
      <c r="J53" s="206"/>
      <c r="K53" s="180">
        <f t="shared" si="11"/>
        <v>0</v>
      </c>
      <c r="L53" s="180">
        <f t="shared" si="11"/>
        <v>0</v>
      </c>
      <c r="M53" s="180">
        <f t="shared" si="11"/>
        <v>0</v>
      </c>
      <c r="N53" s="180">
        <f t="shared" si="11"/>
        <v>0</v>
      </c>
      <c r="O53" s="180">
        <f t="shared" si="12"/>
        <v>0</v>
      </c>
      <c r="P53" s="180">
        <f t="shared" si="12"/>
        <v>0</v>
      </c>
      <c r="Q53" s="180">
        <f t="shared" si="12"/>
        <v>0</v>
      </c>
      <c r="R53" s="180">
        <f t="shared" si="12"/>
        <v>0</v>
      </c>
      <c r="S53" s="180">
        <f t="shared" si="12"/>
        <v>0</v>
      </c>
      <c r="T53" s="180">
        <f t="shared" si="12"/>
        <v>0</v>
      </c>
      <c r="U53" s="180">
        <f t="shared" si="12"/>
        <v>0</v>
      </c>
    </row>
    <row r="54" spans="1:21" ht="15.75" hidden="1" customHeight="1" x14ac:dyDescent="0.3">
      <c r="A54" s="202" t="str">
        <f t="shared" ref="A54:D67" si="13">A21</f>
        <v>Door Sweep</v>
      </c>
      <c r="B54" s="203">
        <f t="shared" si="13"/>
        <v>20</v>
      </c>
      <c r="C54" s="204">
        <f t="shared" si="13"/>
        <v>214.21010000000001</v>
      </c>
      <c r="D54" s="205">
        <f t="shared" si="13"/>
        <v>1</v>
      </c>
      <c r="E54" s="206"/>
      <c r="F54" s="206"/>
      <c r="G54" s="206"/>
      <c r="H54" s="206"/>
      <c r="I54" s="206"/>
      <c r="J54" s="206"/>
      <c r="K54" s="180">
        <f t="shared" ref="K54:K70" si="14">V21</f>
        <v>214.21010000000001</v>
      </c>
      <c r="L54" s="180">
        <f t="shared" ref="L54:L70" si="15">W21</f>
        <v>214.21010000000001</v>
      </c>
      <c r="M54" s="180">
        <f t="shared" ref="M54:M70" si="16">X21</f>
        <v>214.21010000000001</v>
      </c>
      <c r="N54" s="180">
        <f t="shared" ref="N54:N70" si="17">Y21</f>
        <v>214.21010000000001</v>
      </c>
      <c r="O54" s="180">
        <f t="shared" ref="O54:O70" si="18">AK21</f>
        <v>0</v>
      </c>
      <c r="P54" s="180">
        <f t="shared" ref="P54:P70" si="19">AL21</f>
        <v>0</v>
      </c>
      <c r="Q54" s="180">
        <f t="shared" ref="Q54:Q70" si="20">AM21</f>
        <v>0</v>
      </c>
      <c r="R54" s="180">
        <f t="shared" ref="R54:R70" si="21">AN21</f>
        <v>0</v>
      </c>
      <c r="S54" s="180">
        <f t="shared" ref="S54:S70" si="22">AO21</f>
        <v>0</v>
      </c>
      <c r="T54" s="180">
        <f t="shared" ref="T54:T70" si="23">AP21</f>
        <v>0</v>
      </c>
      <c r="U54" s="180">
        <f t="shared" ref="U54:U70" si="24">AQ21</f>
        <v>0</v>
      </c>
    </row>
    <row r="55" spans="1:21" ht="15.75" hidden="1" customHeight="1" x14ac:dyDescent="0.3">
      <c r="A55" s="202" t="str">
        <f t="shared" si="13"/>
        <v>Heat Pump Water Heater</v>
      </c>
      <c r="B55" s="203">
        <f t="shared" si="13"/>
        <v>15</v>
      </c>
      <c r="C55" s="204">
        <f t="shared" si="13"/>
        <v>136.34549999999999</v>
      </c>
      <c r="D55" s="205">
        <f t="shared" si="13"/>
        <v>1</v>
      </c>
      <c r="E55" s="206"/>
      <c r="F55" s="206"/>
      <c r="G55" s="206"/>
      <c r="H55" s="206"/>
      <c r="I55" s="206"/>
      <c r="J55" s="206"/>
      <c r="K55" s="180">
        <f t="shared" si="14"/>
        <v>136.34549999999999</v>
      </c>
      <c r="L55" s="180">
        <f t="shared" si="15"/>
        <v>136.34549999999999</v>
      </c>
      <c r="M55" s="180">
        <f t="shared" si="16"/>
        <v>136.34549999999999</v>
      </c>
      <c r="N55" s="180">
        <f t="shared" si="17"/>
        <v>136.34549999999999</v>
      </c>
      <c r="O55" s="180">
        <f t="shared" si="18"/>
        <v>0</v>
      </c>
      <c r="P55" s="180">
        <f t="shared" si="19"/>
        <v>0</v>
      </c>
      <c r="Q55" s="180">
        <f t="shared" si="20"/>
        <v>0</v>
      </c>
      <c r="R55" s="180">
        <f t="shared" si="21"/>
        <v>0</v>
      </c>
      <c r="S55" s="180">
        <f t="shared" si="22"/>
        <v>0</v>
      </c>
      <c r="T55" s="180">
        <f t="shared" si="23"/>
        <v>0</v>
      </c>
      <c r="U55" s="180">
        <f t="shared" si="24"/>
        <v>0</v>
      </c>
    </row>
    <row r="56" spans="1:21" ht="15.75" hidden="1" customHeight="1" x14ac:dyDescent="0.3">
      <c r="A56" s="202" t="str">
        <f t="shared" si="13"/>
        <v>Clothes Washer</v>
      </c>
      <c r="B56" s="203">
        <f t="shared" si="13"/>
        <v>14</v>
      </c>
      <c r="C56" s="204">
        <f t="shared" si="13"/>
        <v>102.9513</v>
      </c>
      <c r="D56" s="205">
        <f t="shared" si="13"/>
        <v>1</v>
      </c>
      <c r="E56" s="206"/>
      <c r="F56" s="206"/>
      <c r="G56" s="206"/>
      <c r="H56" s="206"/>
      <c r="I56" s="206"/>
      <c r="J56" s="206"/>
      <c r="K56" s="180">
        <f t="shared" si="14"/>
        <v>102.9513</v>
      </c>
      <c r="L56" s="180">
        <f t="shared" si="15"/>
        <v>102.9513</v>
      </c>
      <c r="M56" s="180">
        <f t="shared" si="16"/>
        <v>102.9513</v>
      </c>
      <c r="N56" s="180">
        <f t="shared" si="17"/>
        <v>0</v>
      </c>
      <c r="O56" s="180">
        <f t="shared" si="18"/>
        <v>0</v>
      </c>
      <c r="P56" s="180">
        <f t="shared" si="19"/>
        <v>0</v>
      </c>
      <c r="Q56" s="180">
        <f t="shared" si="20"/>
        <v>0</v>
      </c>
      <c r="R56" s="180">
        <f t="shared" si="21"/>
        <v>0</v>
      </c>
      <c r="S56" s="180">
        <f t="shared" si="22"/>
        <v>0</v>
      </c>
      <c r="T56" s="180">
        <f t="shared" si="23"/>
        <v>0</v>
      </c>
      <c r="U56" s="180">
        <f t="shared" si="24"/>
        <v>0</v>
      </c>
    </row>
    <row r="57" spans="1:21" ht="15.75" hidden="1" customHeight="1" x14ac:dyDescent="0.3">
      <c r="A57" s="202" t="str">
        <f t="shared" si="13"/>
        <v>Electric Dryer</v>
      </c>
      <c r="B57" s="203">
        <f t="shared" si="13"/>
        <v>16</v>
      </c>
      <c r="C57" s="204">
        <f t="shared" si="13"/>
        <v>67.998800000000003</v>
      </c>
      <c r="D57" s="205">
        <f t="shared" si="13"/>
        <v>1</v>
      </c>
      <c r="E57" s="206"/>
      <c r="F57" s="206"/>
      <c r="G57" s="206"/>
      <c r="H57" s="206"/>
      <c r="I57" s="206"/>
      <c r="J57" s="206"/>
      <c r="K57" s="180">
        <f t="shared" si="14"/>
        <v>67.998800000000003</v>
      </c>
      <c r="L57" s="180">
        <f t="shared" si="15"/>
        <v>67.998800000000003</v>
      </c>
      <c r="M57" s="180">
        <f t="shared" si="16"/>
        <v>67.998800000000003</v>
      </c>
      <c r="N57" s="180">
        <f t="shared" si="17"/>
        <v>67.998800000000003</v>
      </c>
      <c r="O57" s="180">
        <f t="shared" si="18"/>
        <v>0</v>
      </c>
      <c r="P57" s="180">
        <f t="shared" si="19"/>
        <v>0</v>
      </c>
      <c r="Q57" s="180">
        <f t="shared" si="20"/>
        <v>0</v>
      </c>
      <c r="R57" s="180">
        <f t="shared" si="21"/>
        <v>0</v>
      </c>
      <c r="S57" s="180">
        <f t="shared" si="22"/>
        <v>0</v>
      </c>
      <c r="T57" s="180">
        <f t="shared" si="23"/>
        <v>0</v>
      </c>
      <c r="U57" s="180">
        <f t="shared" si="24"/>
        <v>0</v>
      </c>
    </row>
    <row r="58" spans="1:21" ht="15.75" hidden="1" customHeight="1" x14ac:dyDescent="0.3">
      <c r="A58" s="202" t="str">
        <f t="shared" si="13"/>
        <v>Refrigerator</v>
      </c>
      <c r="B58" s="203">
        <f t="shared" si="13"/>
        <v>15</v>
      </c>
      <c r="C58" s="204">
        <f t="shared" si="13"/>
        <v>62.113799999999998</v>
      </c>
      <c r="D58" s="205">
        <f t="shared" si="13"/>
        <v>1</v>
      </c>
      <c r="E58" s="206"/>
      <c r="F58" s="206"/>
      <c r="G58" s="206"/>
      <c r="H58" s="206"/>
      <c r="I58" s="206"/>
      <c r="J58" s="206"/>
      <c r="K58" s="180">
        <f t="shared" si="14"/>
        <v>62.113799999999998</v>
      </c>
      <c r="L58" s="180">
        <f t="shared" si="15"/>
        <v>62.113799999999998</v>
      </c>
      <c r="M58" s="180">
        <f t="shared" si="16"/>
        <v>62.113799999999998</v>
      </c>
      <c r="N58" s="180">
        <f t="shared" si="17"/>
        <v>62.113799999999998</v>
      </c>
      <c r="O58" s="180">
        <f t="shared" si="18"/>
        <v>0</v>
      </c>
      <c r="P58" s="180">
        <f t="shared" si="19"/>
        <v>0</v>
      </c>
      <c r="Q58" s="180">
        <f t="shared" si="20"/>
        <v>0</v>
      </c>
      <c r="R58" s="180">
        <f t="shared" si="21"/>
        <v>0</v>
      </c>
      <c r="S58" s="180">
        <f t="shared" si="22"/>
        <v>0</v>
      </c>
      <c r="T58" s="180">
        <f t="shared" si="23"/>
        <v>0</v>
      </c>
      <c r="U58" s="180">
        <f t="shared" si="24"/>
        <v>0</v>
      </c>
    </row>
    <row r="59" spans="1:21" ht="15.75" hidden="1" customHeight="1" x14ac:dyDescent="0.3">
      <c r="A59" s="202" t="str">
        <f t="shared" si="13"/>
        <v>Bathroom Exhaust Fan</v>
      </c>
      <c r="B59" s="203">
        <f t="shared" si="13"/>
        <v>19</v>
      </c>
      <c r="C59" s="204">
        <f t="shared" si="13"/>
        <v>45.563200000000002</v>
      </c>
      <c r="D59" s="205">
        <f t="shared" si="13"/>
        <v>1</v>
      </c>
      <c r="E59" s="206"/>
      <c r="F59" s="206"/>
      <c r="G59" s="206"/>
      <c r="H59" s="206"/>
      <c r="I59" s="206"/>
      <c r="J59" s="206"/>
      <c r="K59" s="180">
        <f t="shared" si="14"/>
        <v>45.563200000000002</v>
      </c>
      <c r="L59" s="180">
        <f t="shared" si="15"/>
        <v>45.563200000000002</v>
      </c>
      <c r="M59" s="180">
        <f t="shared" si="16"/>
        <v>45.563200000000002</v>
      </c>
      <c r="N59" s="180">
        <f t="shared" si="17"/>
        <v>45.563200000000002</v>
      </c>
      <c r="O59" s="180">
        <f t="shared" si="18"/>
        <v>0</v>
      </c>
      <c r="P59" s="180">
        <f t="shared" si="19"/>
        <v>0</v>
      </c>
      <c r="Q59" s="180">
        <f t="shared" si="20"/>
        <v>0</v>
      </c>
      <c r="R59" s="180">
        <f t="shared" si="21"/>
        <v>0</v>
      </c>
      <c r="S59" s="180">
        <f t="shared" si="22"/>
        <v>0</v>
      </c>
      <c r="T59" s="180">
        <f t="shared" si="23"/>
        <v>0</v>
      </c>
      <c r="U59" s="180">
        <f t="shared" si="24"/>
        <v>0</v>
      </c>
    </row>
    <row r="60" spans="1:21" ht="15.75" hidden="1" customHeight="1" x14ac:dyDescent="0.3">
      <c r="A60" s="202" t="str">
        <f t="shared" si="13"/>
        <v>Water Dispenser</v>
      </c>
      <c r="B60" s="203">
        <f t="shared" si="13"/>
        <v>10</v>
      </c>
      <c r="C60" s="204">
        <f t="shared" si="13"/>
        <v>17.4617</v>
      </c>
      <c r="D60" s="205">
        <f t="shared" si="13"/>
        <v>1</v>
      </c>
      <c r="E60" s="206"/>
      <c r="F60" s="206"/>
      <c r="G60" s="206"/>
      <c r="H60" s="206"/>
      <c r="I60" s="206"/>
      <c r="J60" s="206"/>
      <c r="K60" s="180">
        <f t="shared" si="14"/>
        <v>0</v>
      </c>
      <c r="L60" s="180">
        <f t="shared" si="15"/>
        <v>0</v>
      </c>
      <c r="M60" s="180">
        <f t="shared" si="16"/>
        <v>0</v>
      </c>
      <c r="N60" s="180">
        <f t="shared" si="17"/>
        <v>0</v>
      </c>
      <c r="O60" s="180">
        <f t="shared" si="18"/>
        <v>0</v>
      </c>
      <c r="P60" s="180">
        <f t="shared" si="19"/>
        <v>0</v>
      </c>
      <c r="Q60" s="180">
        <f t="shared" si="20"/>
        <v>0</v>
      </c>
      <c r="R60" s="180">
        <f t="shared" si="21"/>
        <v>0</v>
      </c>
      <c r="S60" s="180">
        <f t="shared" si="22"/>
        <v>0</v>
      </c>
      <c r="T60" s="180">
        <f t="shared" si="23"/>
        <v>0</v>
      </c>
      <c r="U60" s="180">
        <f t="shared" si="24"/>
        <v>0</v>
      </c>
    </row>
    <row r="61" spans="1:21" ht="15.75" hidden="1" customHeight="1" x14ac:dyDescent="0.3">
      <c r="A61" s="202" t="str">
        <f t="shared" si="13"/>
        <v>Freezer</v>
      </c>
      <c r="B61" s="203">
        <f t="shared" si="13"/>
        <v>21</v>
      </c>
      <c r="C61" s="204">
        <f t="shared" si="13"/>
        <v>8.9245999999999999</v>
      </c>
      <c r="D61" s="205">
        <f t="shared" si="13"/>
        <v>1</v>
      </c>
      <c r="E61" s="206"/>
      <c r="F61" s="206"/>
      <c r="G61" s="206"/>
      <c r="H61" s="206"/>
      <c r="I61" s="206"/>
      <c r="J61" s="206"/>
      <c r="K61" s="180">
        <f t="shared" si="14"/>
        <v>8.9245999999999999</v>
      </c>
      <c r="L61" s="180">
        <f t="shared" si="15"/>
        <v>8.9245999999999999</v>
      </c>
      <c r="M61" s="180">
        <f t="shared" si="16"/>
        <v>8.9245999999999999</v>
      </c>
      <c r="N61" s="180">
        <f t="shared" si="17"/>
        <v>8.9245999999999999</v>
      </c>
      <c r="O61" s="180">
        <f t="shared" si="18"/>
        <v>0</v>
      </c>
      <c r="P61" s="180">
        <f t="shared" si="19"/>
        <v>0</v>
      </c>
      <c r="Q61" s="180">
        <f t="shared" si="20"/>
        <v>0</v>
      </c>
      <c r="R61" s="180">
        <f t="shared" si="21"/>
        <v>0</v>
      </c>
      <c r="S61" s="180">
        <f t="shared" si="22"/>
        <v>0</v>
      </c>
      <c r="T61" s="180">
        <f t="shared" si="23"/>
        <v>0</v>
      </c>
      <c r="U61" s="180">
        <f t="shared" si="24"/>
        <v>0</v>
      </c>
    </row>
    <row r="62" spans="1:21" ht="15.75" hidden="1" customHeight="1" x14ac:dyDescent="0.3">
      <c r="A62" s="202" t="str">
        <f t="shared" si="13"/>
        <v>Pool Pump</v>
      </c>
      <c r="B62" s="203">
        <f t="shared" si="13"/>
        <v>7</v>
      </c>
      <c r="C62" s="204">
        <f t="shared" si="13"/>
        <v>6.0815999999999999</v>
      </c>
      <c r="D62" s="205">
        <f t="shared" si="13"/>
        <v>1</v>
      </c>
      <c r="E62" s="206"/>
      <c r="F62" s="206"/>
      <c r="G62" s="206"/>
      <c r="H62" s="206"/>
      <c r="I62" s="206"/>
      <c r="J62" s="206"/>
      <c r="K62" s="180">
        <f t="shared" si="14"/>
        <v>0</v>
      </c>
      <c r="L62" s="180">
        <f t="shared" si="15"/>
        <v>0</v>
      </c>
      <c r="M62" s="180">
        <f t="shared" si="16"/>
        <v>0</v>
      </c>
      <c r="N62" s="180">
        <f t="shared" si="17"/>
        <v>0</v>
      </c>
      <c r="O62" s="180">
        <f t="shared" si="18"/>
        <v>0</v>
      </c>
      <c r="P62" s="180">
        <f t="shared" si="19"/>
        <v>0</v>
      </c>
      <c r="Q62" s="180">
        <f t="shared" si="20"/>
        <v>0</v>
      </c>
      <c r="R62" s="180">
        <f t="shared" si="21"/>
        <v>0</v>
      </c>
      <c r="S62" s="180">
        <f t="shared" si="22"/>
        <v>0</v>
      </c>
      <c r="T62" s="180">
        <f t="shared" si="23"/>
        <v>0</v>
      </c>
      <c r="U62" s="180">
        <f t="shared" si="24"/>
        <v>0</v>
      </c>
    </row>
    <row r="63" spans="1:21" ht="15.75" hidden="1" customHeight="1" x14ac:dyDescent="0.3">
      <c r="A63" s="202" t="str">
        <f t="shared" si="13"/>
        <v>Room Air Conditioner</v>
      </c>
      <c r="B63" s="203">
        <f t="shared" si="13"/>
        <v>12</v>
      </c>
      <c r="C63" s="204">
        <f t="shared" si="13"/>
        <v>3.3113999999999999</v>
      </c>
      <c r="D63" s="205">
        <f t="shared" si="13"/>
        <v>1</v>
      </c>
      <c r="E63" s="206"/>
      <c r="F63" s="206"/>
      <c r="G63" s="206"/>
      <c r="H63" s="206"/>
      <c r="I63" s="206"/>
      <c r="J63" s="206"/>
      <c r="K63" s="180">
        <f t="shared" si="14"/>
        <v>3.3113999999999999</v>
      </c>
      <c r="L63" s="180">
        <f t="shared" si="15"/>
        <v>0</v>
      </c>
      <c r="M63" s="180">
        <f t="shared" si="16"/>
        <v>0</v>
      </c>
      <c r="N63" s="180">
        <f t="shared" si="17"/>
        <v>0</v>
      </c>
      <c r="O63" s="180">
        <f t="shared" si="18"/>
        <v>0</v>
      </c>
      <c r="P63" s="180">
        <f t="shared" si="19"/>
        <v>0</v>
      </c>
      <c r="Q63" s="180">
        <f t="shared" si="20"/>
        <v>0</v>
      </c>
      <c r="R63" s="180">
        <f t="shared" si="21"/>
        <v>0</v>
      </c>
      <c r="S63" s="180">
        <f t="shared" si="22"/>
        <v>0</v>
      </c>
      <c r="T63" s="180">
        <f t="shared" si="23"/>
        <v>0</v>
      </c>
      <c r="U63" s="180">
        <f t="shared" si="24"/>
        <v>0</v>
      </c>
    </row>
    <row r="64" spans="1:21" ht="15.75" hidden="1" customHeight="1" x14ac:dyDescent="0.3">
      <c r="A64" s="202" t="str">
        <f t="shared" si="13"/>
        <v>Showerhead</v>
      </c>
      <c r="B64" s="203">
        <f t="shared" si="13"/>
        <v>10</v>
      </c>
      <c r="C64" s="204">
        <f t="shared" si="13"/>
        <v>1.8631</v>
      </c>
      <c r="D64" s="205">
        <f t="shared" si="13"/>
        <v>1</v>
      </c>
      <c r="E64" s="206"/>
      <c r="F64" s="206"/>
      <c r="G64" s="206"/>
      <c r="H64" s="206"/>
      <c r="I64" s="206"/>
      <c r="J64" s="206"/>
      <c r="K64" s="180">
        <f t="shared" si="14"/>
        <v>0</v>
      </c>
      <c r="L64" s="180">
        <f t="shared" si="15"/>
        <v>0</v>
      </c>
      <c r="M64" s="180">
        <f t="shared" si="16"/>
        <v>0</v>
      </c>
      <c r="N64" s="180">
        <f t="shared" si="17"/>
        <v>0</v>
      </c>
      <c r="O64" s="180">
        <f t="shared" si="18"/>
        <v>0</v>
      </c>
      <c r="P64" s="180">
        <f t="shared" si="19"/>
        <v>0</v>
      </c>
      <c r="Q64" s="180">
        <f t="shared" si="20"/>
        <v>0</v>
      </c>
      <c r="R64" s="180">
        <f t="shared" si="21"/>
        <v>0</v>
      </c>
      <c r="S64" s="180">
        <f t="shared" si="22"/>
        <v>0</v>
      </c>
      <c r="T64" s="180">
        <f t="shared" si="23"/>
        <v>0</v>
      </c>
      <c r="U64" s="180">
        <f t="shared" si="24"/>
        <v>0</v>
      </c>
    </row>
    <row r="65" spans="1:21" ht="15.75" hidden="1" customHeight="1" x14ac:dyDescent="0.3">
      <c r="A65" s="202" t="str">
        <f t="shared" si="13"/>
        <v>Faucet Aerator</v>
      </c>
      <c r="B65" s="203">
        <f t="shared" si="13"/>
        <v>10</v>
      </c>
      <c r="C65" s="204">
        <f t="shared" si="13"/>
        <v>1.2010000000000001</v>
      </c>
      <c r="D65" s="205">
        <f t="shared" si="13"/>
        <v>1</v>
      </c>
      <c r="E65" s="206"/>
      <c r="F65" s="206"/>
      <c r="G65" s="206"/>
      <c r="H65" s="206"/>
      <c r="I65" s="206"/>
      <c r="J65" s="206"/>
      <c r="K65" s="180">
        <f t="shared" si="14"/>
        <v>0</v>
      </c>
      <c r="L65" s="180">
        <f t="shared" si="15"/>
        <v>0</v>
      </c>
      <c r="M65" s="180">
        <f t="shared" si="16"/>
        <v>0</v>
      </c>
      <c r="N65" s="180">
        <f t="shared" si="17"/>
        <v>0</v>
      </c>
      <c r="O65" s="180">
        <f t="shared" si="18"/>
        <v>0</v>
      </c>
      <c r="P65" s="180">
        <f t="shared" si="19"/>
        <v>0</v>
      </c>
      <c r="Q65" s="180">
        <f t="shared" si="20"/>
        <v>0</v>
      </c>
      <c r="R65" s="180">
        <f t="shared" si="21"/>
        <v>0</v>
      </c>
      <c r="S65" s="180">
        <f t="shared" si="22"/>
        <v>0</v>
      </c>
      <c r="T65" s="180">
        <f t="shared" si="23"/>
        <v>0</v>
      </c>
      <c r="U65" s="180">
        <f t="shared" si="24"/>
        <v>0</v>
      </c>
    </row>
    <row r="66" spans="1:21" ht="15.75" hidden="1" customHeight="1" x14ac:dyDescent="0.3">
      <c r="A66" s="202" t="str">
        <f t="shared" si="13"/>
        <v>Weatherstripping</v>
      </c>
      <c r="B66" s="203">
        <f t="shared" si="13"/>
        <v>20</v>
      </c>
      <c r="C66" s="204">
        <f t="shared" si="13"/>
        <v>0.4733</v>
      </c>
      <c r="D66" s="205">
        <f t="shared" si="13"/>
        <v>1</v>
      </c>
      <c r="E66" s="206"/>
      <c r="F66" s="206"/>
      <c r="G66" s="206"/>
      <c r="H66" s="206"/>
      <c r="I66" s="206"/>
      <c r="J66" s="206"/>
      <c r="K66" s="180">
        <f t="shared" si="14"/>
        <v>0.4733</v>
      </c>
      <c r="L66" s="180">
        <f t="shared" si="15"/>
        <v>0.4733</v>
      </c>
      <c r="M66" s="180">
        <f t="shared" si="16"/>
        <v>0.4733</v>
      </c>
      <c r="N66" s="180">
        <f t="shared" si="17"/>
        <v>0.4733</v>
      </c>
      <c r="O66" s="180">
        <f t="shared" si="18"/>
        <v>0</v>
      </c>
      <c r="P66" s="180">
        <f t="shared" si="19"/>
        <v>0</v>
      </c>
      <c r="Q66" s="180">
        <f t="shared" si="20"/>
        <v>0</v>
      </c>
      <c r="R66" s="180">
        <f t="shared" si="21"/>
        <v>0</v>
      </c>
      <c r="S66" s="180">
        <f t="shared" si="22"/>
        <v>0</v>
      </c>
      <c r="T66" s="180">
        <f t="shared" si="23"/>
        <v>0</v>
      </c>
      <c r="U66" s="180">
        <f t="shared" si="24"/>
        <v>0</v>
      </c>
    </row>
    <row r="67" spans="1:21" ht="15.75" hidden="1" customHeight="1" x14ac:dyDescent="0.3">
      <c r="A67" s="202" t="str">
        <f t="shared" si="13"/>
        <v>Wall Plate Gasket</v>
      </c>
      <c r="B67" s="203">
        <f t="shared" si="13"/>
        <v>20</v>
      </c>
      <c r="C67" s="204">
        <f t="shared" si="13"/>
        <v>0.1158</v>
      </c>
      <c r="D67" s="205">
        <f t="shared" si="13"/>
        <v>1</v>
      </c>
      <c r="E67" s="206"/>
      <c r="F67" s="206"/>
      <c r="G67" s="206"/>
      <c r="H67" s="206"/>
      <c r="I67" s="206"/>
      <c r="J67" s="206"/>
      <c r="K67" s="180">
        <f t="shared" si="14"/>
        <v>0.1158</v>
      </c>
      <c r="L67" s="180">
        <f t="shared" si="15"/>
        <v>0.1158</v>
      </c>
      <c r="M67" s="180">
        <f t="shared" si="16"/>
        <v>0.1158</v>
      </c>
      <c r="N67" s="180">
        <f t="shared" si="17"/>
        <v>0.1158</v>
      </c>
      <c r="O67" s="180">
        <f t="shared" si="18"/>
        <v>0</v>
      </c>
      <c r="P67" s="180">
        <f t="shared" si="19"/>
        <v>0</v>
      </c>
      <c r="Q67" s="180">
        <f t="shared" si="20"/>
        <v>0</v>
      </c>
      <c r="R67" s="180">
        <f t="shared" si="21"/>
        <v>0</v>
      </c>
      <c r="S67" s="180">
        <f t="shared" si="22"/>
        <v>0</v>
      </c>
      <c r="T67" s="180">
        <f t="shared" si="23"/>
        <v>0</v>
      </c>
      <c r="U67" s="180">
        <f t="shared" si="24"/>
        <v>0</v>
      </c>
    </row>
    <row r="68" spans="1:21" ht="15.75" hidden="1" customHeight="1" x14ac:dyDescent="0.3">
      <c r="A68" s="183" t="str">
        <f t="shared" ref="A68" si="25">A35</f>
        <v>2024 CPAS</v>
      </c>
      <c r="B68" s="199"/>
      <c r="C68" s="185">
        <f>C35</f>
        <v>82468.426200000002</v>
      </c>
      <c r="D68" s="208">
        <f>D35</f>
        <v>0.90436925908014976</v>
      </c>
      <c r="E68" s="86"/>
      <c r="F68" s="75"/>
      <c r="G68" s="75"/>
      <c r="H68" s="75"/>
      <c r="I68" s="75"/>
      <c r="J68" s="75"/>
      <c r="K68" s="185">
        <f t="shared" si="14"/>
        <v>6251.2625999999991</v>
      </c>
      <c r="L68" s="185">
        <f t="shared" si="15"/>
        <v>5896.5119999999997</v>
      </c>
      <c r="M68" s="185">
        <f t="shared" si="16"/>
        <v>5896.5119999999997</v>
      </c>
      <c r="N68" s="185">
        <f t="shared" si="17"/>
        <v>5793.5607</v>
      </c>
      <c r="O68" s="185">
        <f t="shared" si="18"/>
        <v>0</v>
      </c>
      <c r="P68" s="185">
        <f t="shared" si="19"/>
        <v>0</v>
      </c>
      <c r="Q68" s="185">
        <f t="shared" si="20"/>
        <v>0</v>
      </c>
      <c r="R68" s="185">
        <f t="shared" si="21"/>
        <v>0</v>
      </c>
      <c r="S68" s="185">
        <f t="shared" si="22"/>
        <v>0</v>
      </c>
      <c r="T68" s="185">
        <f t="shared" si="23"/>
        <v>0</v>
      </c>
      <c r="U68" s="185">
        <f t="shared" si="24"/>
        <v>0</v>
      </c>
    </row>
    <row r="69" spans="1:21" ht="15.75" hidden="1" customHeight="1" x14ac:dyDescent="0.3">
      <c r="A69" s="183" t="str">
        <f t="shared" ref="A69" si="26">A36</f>
        <v>Expiring 2024 CPAS</v>
      </c>
      <c r="B69" s="188"/>
      <c r="C69" s="189"/>
      <c r="D69" s="200"/>
      <c r="E69" s="78"/>
      <c r="F69" s="78"/>
      <c r="G69" s="78"/>
      <c r="H69" s="78"/>
      <c r="I69" s="78"/>
      <c r="J69" s="79"/>
      <c r="K69" s="177">
        <f t="shared" si="14"/>
        <v>4513.1367000000018</v>
      </c>
      <c r="L69" s="191">
        <f t="shared" si="15"/>
        <v>354.75059999999939</v>
      </c>
      <c r="M69" s="191">
        <f t="shared" si="16"/>
        <v>0</v>
      </c>
      <c r="N69" s="191">
        <f t="shared" si="17"/>
        <v>102.95129999999972</v>
      </c>
      <c r="O69" s="191">
        <f t="shared" si="18"/>
        <v>0</v>
      </c>
      <c r="P69" s="191">
        <f t="shared" si="19"/>
        <v>0</v>
      </c>
      <c r="Q69" s="191">
        <f t="shared" si="20"/>
        <v>0</v>
      </c>
      <c r="R69" s="191">
        <f t="shared" si="21"/>
        <v>0</v>
      </c>
      <c r="S69" s="191">
        <f t="shared" si="22"/>
        <v>0</v>
      </c>
      <c r="T69" s="191">
        <f t="shared" si="23"/>
        <v>0</v>
      </c>
      <c r="U69" s="191">
        <f t="shared" si="24"/>
        <v>0</v>
      </c>
    </row>
    <row r="70" spans="1:21" ht="15.75" hidden="1" customHeight="1" x14ac:dyDescent="0.3">
      <c r="A70" s="183" t="str">
        <f t="shared" ref="A70" si="27">A37</f>
        <v>Expired 2024 CPAS</v>
      </c>
      <c r="B70" s="188"/>
      <c r="C70" s="189"/>
      <c r="D70" s="189"/>
      <c r="E70" s="75"/>
      <c r="F70" s="75"/>
      <c r="G70" s="75"/>
      <c r="H70" s="75"/>
      <c r="I70" s="75"/>
      <c r="J70" s="80"/>
      <c r="K70" s="177">
        <f t="shared" si="14"/>
        <v>68330.646900000007</v>
      </c>
      <c r="L70" s="193">
        <f t="shared" si="15"/>
        <v>68685.397500000006</v>
      </c>
      <c r="M70" s="193">
        <f t="shared" si="16"/>
        <v>68685.397500000006</v>
      </c>
      <c r="N70" s="193">
        <f t="shared" si="17"/>
        <v>68788.348800000007</v>
      </c>
      <c r="O70" s="193">
        <f t="shared" si="18"/>
        <v>74581.909500000009</v>
      </c>
      <c r="P70" s="193">
        <f t="shared" si="19"/>
        <v>74581.909500000009</v>
      </c>
      <c r="Q70" s="193">
        <f t="shared" si="20"/>
        <v>74581.909500000009</v>
      </c>
      <c r="R70" s="193">
        <f t="shared" si="21"/>
        <v>74581.909500000009</v>
      </c>
      <c r="S70" s="193">
        <f t="shared" si="22"/>
        <v>74581.909500000009</v>
      </c>
      <c r="T70" s="193">
        <f t="shared" si="23"/>
        <v>74581.909500000009</v>
      </c>
      <c r="U70" s="193">
        <f t="shared" si="24"/>
        <v>74581.909500000009</v>
      </c>
    </row>
    <row r="71" spans="1:21" ht="15.75" hidden="1" customHeight="1" x14ac:dyDescent="0.3">
      <c r="A71" s="196" t="str">
        <f>A38</f>
        <v>WAML</v>
      </c>
      <c r="B71" s="209">
        <f>B38</f>
        <v>8.7648997029119968</v>
      </c>
      <c r="C71" s="56"/>
      <c r="D71" s="30"/>
      <c r="E71" s="30"/>
      <c r="F71" s="30"/>
      <c r="G71" s="30"/>
      <c r="H71" s="30"/>
      <c r="I71" s="30"/>
      <c r="J71" s="30"/>
      <c r="K71" s="30"/>
      <c r="L71" s="30"/>
      <c r="M71" s="30"/>
      <c r="N71" s="30"/>
      <c r="O71" s="30"/>
      <c r="P71" s="30"/>
      <c r="Q71" s="30"/>
      <c r="R71" s="30"/>
      <c r="S71" s="30"/>
      <c r="T71" s="30"/>
      <c r="U71" s="30"/>
    </row>
    <row r="73" spans="1:21" x14ac:dyDescent="0.3">
      <c r="A73" s="518" t="s">
        <v>2</v>
      </c>
      <c r="B73" s="519"/>
      <c r="C73" s="519"/>
      <c r="D73" s="519"/>
    </row>
    <row r="74" spans="1:21" x14ac:dyDescent="0.3">
      <c r="A74" s="520" t="s">
        <v>520</v>
      </c>
      <c r="B74" s="521"/>
      <c r="C74" s="521"/>
      <c r="D74" s="522"/>
    </row>
  </sheetData>
  <mergeCells count="11">
    <mergeCell ref="A73:D73"/>
    <mergeCell ref="A74:D74"/>
    <mergeCell ref="A40:A41"/>
    <mergeCell ref="B40:B41"/>
    <mergeCell ref="C40:C41"/>
    <mergeCell ref="D40:D41"/>
    <mergeCell ref="AV3:AV4"/>
    <mergeCell ref="A3:A4"/>
    <mergeCell ref="B3:B4"/>
    <mergeCell ref="C3:C4"/>
    <mergeCell ref="D3:D4"/>
  </mergeCells>
  <pageMargins left="0.7" right="0.7" top="0.75" bottom="0.75" header="0.3" footer="0.3"/>
  <pageSetup orientation="portrait" horizontalDpi="1200" verticalDpi="1200" r:id="rId1"/>
  <ignoredErrors>
    <ignoredError sqref="K35 AV5"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3F6-799B-4373-88A5-59E5D09CBBDB}">
  <dimension ref="A1:AV70"/>
  <sheetViews>
    <sheetView topLeftCell="A25" workbookViewId="0">
      <selection activeCell="A69" sqref="A69:D70"/>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518</v>
      </c>
    </row>
    <row r="2" spans="1:48" ht="15.75" customHeight="1" x14ac:dyDescent="0.3">
      <c r="A2" s="22"/>
      <c r="J2" s="21"/>
    </row>
    <row r="3" spans="1:48" ht="15.75" customHeight="1" x14ac:dyDescent="0.3">
      <c r="A3" s="508" t="s">
        <v>245</v>
      </c>
      <c r="B3" s="510" t="s">
        <v>0</v>
      </c>
      <c r="C3" s="510" t="s">
        <v>282</v>
      </c>
      <c r="D3" s="510"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493"/>
    </row>
    <row r="5" spans="1:48" ht="15.75" customHeight="1" x14ac:dyDescent="0.3">
      <c r="A5" s="202" t="s">
        <v>513</v>
      </c>
      <c r="B5" s="203">
        <v>10</v>
      </c>
      <c r="C5" s="204">
        <v>254.1163</v>
      </c>
      <c r="D5" s="205">
        <v>0.69</v>
      </c>
      <c r="E5" s="206"/>
      <c r="F5" s="206"/>
      <c r="G5" s="206"/>
      <c r="H5" s="206"/>
      <c r="I5" s="206"/>
      <c r="J5" s="206"/>
      <c r="K5" s="396">
        <v>175.34020000000001</v>
      </c>
      <c r="L5" s="396">
        <v>175.34020000000001</v>
      </c>
      <c r="M5" s="396">
        <v>175.34020000000001</v>
      </c>
      <c r="N5" s="396">
        <v>175.34020000000001</v>
      </c>
      <c r="O5" s="396">
        <v>175.34020000000001</v>
      </c>
      <c r="P5" s="396">
        <v>175.34020000000001</v>
      </c>
      <c r="Q5" s="396">
        <v>175.34020000000001</v>
      </c>
      <c r="R5" s="396">
        <v>175.34020000000001</v>
      </c>
      <c r="S5" s="396">
        <v>175.34020000000001</v>
      </c>
      <c r="T5" s="396">
        <v>175.34020000000001</v>
      </c>
      <c r="U5" s="396">
        <v>0</v>
      </c>
      <c r="V5" s="396">
        <v>0</v>
      </c>
      <c r="W5" s="396">
        <v>0</v>
      </c>
      <c r="X5" s="396">
        <v>0</v>
      </c>
      <c r="Y5" s="396">
        <v>0</v>
      </c>
      <c r="Z5" s="396">
        <v>0</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1753.4020000000005</v>
      </c>
    </row>
    <row r="6" spans="1:48" ht="15.75" customHeight="1" x14ac:dyDescent="0.3">
      <c r="A6" s="202" t="s">
        <v>514</v>
      </c>
      <c r="B6" s="203">
        <v>4.7</v>
      </c>
      <c r="C6" s="204">
        <v>33.067599999999999</v>
      </c>
      <c r="D6" s="205">
        <v>0.69</v>
      </c>
      <c r="E6" s="206"/>
      <c r="F6" s="206"/>
      <c r="G6" s="206"/>
      <c r="H6" s="206"/>
      <c r="I6" s="206"/>
      <c r="J6" s="206"/>
      <c r="K6" s="396">
        <v>22.816600000000001</v>
      </c>
      <c r="L6" s="396">
        <v>22.816600000000001</v>
      </c>
      <c r="M6" s="396">
        <v>22.816600000000001</v>
      </c>
      <c r="N6" s="396">
        <v>22.816600000000001</v>
      </c>
      <c r="O6" s="396">
        <v>15.9716</v>
      </c>
      <c r="P6" s="396">
        <v>0</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107.238</v>
      </c>
    </row>
    <row r="7" spans="1:48" ht="15.75" customHeight="1" x14ac:dyDescent="0.3">
      <c r="A7" s="202" t="s">
        <v>515</v>
      </c>
      <c r="B7" s="203">
        <v>15</v>
      </c>
      <c r="C7" s="204">
        <v>834.6771</v>
      </c>
      <c r="D7" s="205">
        <v>0.69</v>
      </c>
      <c r="E7" s="206"/>
      <c r="F7" s="206"/>
      <c r="G7" s="206"/>
      <c r="H7" s="206"/>
      <c r="I7" s="206"/>
      <c r="J7" s="206"/>
      <c r="K7" s="396">
        <v>575.92719999999997</v>
      </c>
      <c r="L7" s="396">
        <v>575.92719999999997</v>
      </c>
      <c r="M7" s="396">
        <v>575.92719999999997</v>
      </c>
      <c r="N7" s="396">
        <v>575.92719999999997</v>
      </c>
      <c r="O7" s="396">
        <v>575.92719999999997</v>
      </c>
      <c r="P7" s="396">
        <v>575.92719999999997</v>
      </c>
      <c r="Q7" s="396">
        <v>575.92719999999997</v>
      </c>
      <c r="R7" s="396">
        <v>575.92719999999997</v>
      </c>
      <c r="S7" s="396">
        <v>575.92719999999997</v>
      </c>
      <c r="T7" s="396">
        <v>575.92719999999997</v>
      </c>
      <c r="U7" s="396">
        <v>575.92719999999997</v>
      </c>
      <c r="V7" s="396">
        <v>575.92719999999997</v>
      </c>
      <c r="W7" s="396">
        <v>575.92719999999997</v>
      </c>
      <c r="X7" s="396">
        <v>575.92719999999997</v>
      </c>
      <c r="Y7" s="396">
        <v>575.92719999999997</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211">
        <f>SUM(E7:AU7)</f>
        <v>8638.9079999999994</v>
      </c>
    </row>
    <row r="8" spans="1:48" ht="15.75" customHeight="1" x14ac:dyDescent="0.3">
      <c r="A8" s="202" t="s">
        <v>516</v>
      </c>
      <c r="B8" s="203">
        <v>14.8</v>
      </c>
      <c r="C8" s="204">
        <v>125.98220000000001</v>
      </c>
      <c r="D8" s="205">
        <v>0.69</v>
      </c>
      <c r="E8" s="206"/>
      <c r="F8" s="206"/>
      <c r="G8" s="206"/>
      <c r="H8" s="206"/>
      <c r="I8" s="206"/>
      <c r="J8" s="206"/>
      <c r="K8" s="396">
        <v>86.927700000000002</v>
      </c>
      <c r="L8" s="396">
        <v>86.927700000000002</v>
      </c>
      <c r="M8" s="396">
        <v>86.927700000000002</v>
      </c>
      <c r="N8" s="396">
        <v>86.927700000000002</v>
      </c>
      <c r="O8" s="396">
        <v>86.927700000000002</v>
      </c>
      <c r="P8" s="396">
        <v>86.927700000000002</v>
      </c>
      <c r="Q8" s="396">
        <v>86.927700000000002</v>
      </c>
      <c r="R8" s="396">
        <v>86.927700000000002</v>
      </c>
      <c r="S8" s="396">
        <v>86.927700000000002</v>
      </c>
      <c r="T8" s="396">
        <v>86.927700000000002</v>
      </c>
      <c r="U8" s="396">
        <v>86.927700000000002</v>
      </c>
      <c r="V8" s="396">
        <v>86.927700000000002</v>
      </c>
      <c r="W8" s="396">
        <v>86.927700000000002</v>
      </c>
      <c r="X8" s="396">
        <v>86.927700000000002</v>
      </c>
      <c r="Y8" s="396">
        <v>69.542199999999994</v>
      </c>
      <c r="Z8" s="396">
        <v>0</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9" si="1">SUM(E8:AU8)</f>
        <v>1286.5299999999997</v>
      </c>
    </row>
    <row r="9" spans="1:48" ht="15.75" customHeight="1" x14ac:dyDescent="0.3">
      <c r="A9" s="202" t="s">
        <v>517</v>
      </c>
      <c r="B9" s="203">
        <v>8</v>
      </c>
      <c r="C9" s="204">
        <v>693.73850000000004</v>
      </c>
      <c r="D9" s="205">
        <v>0.69</v>
      </c>
      <c r="E9" s="206"/>
      <c r="F9" s="206"/>
      <c r="G9" s="206"/>
      <c r="H9" s="206"/>
      <c r="I9" s="206"/>
      <c r="J9" s="206"/>
      <c r="K9" s="396">
        <v>478.67970000000003</v>
      </c>
      <c r="L9" s="396">
        <v>478.67970000000003</v>
      </c>
      <c r="M9" s="396">
        <v>478.67970000000003</v>
      </c>
      <c r="N9" s="396">
        <v>478.67970000000003</v>
      </c>
      <c r="O9" s="396">
        <v>478.67970000000003</v>
      </c>
      <c r="P9" s="396">
        <v>478.67970000000003</v>
      </c>
      <c r="Q9" s="396">
        <v>478.67970000000003</v>
      </c>
      <c r="R9" s="396">
        <v>478.67970000000003</v>
      </c>
      <c r="S9" s="396">
        <v>0</v>
      </c>
      <c r="T9" s="396">
        <v>0</v>
      </c>
      <c r="U9" s="396">
        <v>0</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211">
        <f t="shared" si="1"/>
        <v>3829.4376000000007</v>
      </c>
    </row>
    <row r="10" spans="1:48" ht="15.75" customHeight="1" x14ac:dyDescent="0.3">
      <c r="A10" s="202" t="s">
        <v>27</v>
      </c>
      <c r="B10" s="203">
        <v>11</v>
      </c>
      <c r="C10" s="204">
        <v>11174.6685</v>
      </c>
      <c r="D10" s="205">
        <v>0.69</v>
      </c>
      <c r="E10" s="206"/>
      <c r="F10" s="206"/>
      <c r="G10" s="206"/>
      <c r="H10" s="206"/>
      <c r="I10" s="206"/>
      <c r="J10" s="206"/>
      <c r="K10" s="396">
        <v>9818.5344999999998</v>
      </c>
      <c r="L10" s="396">
        <v>9818.5344999999998</v>
      </c>
      <c r="M10" s="396">
        <v>9818.5344999999998</v>
      </c>
      <c r="N10" s="396">
        <v>9818.5344999999998</v>
      </c>
      <c r="O10" s="396">
        <v>9818.5344999999998</v>
      </c>
      <c r="P10" s="396">
        <v>9818.5344999999998</v>
      </c>
      <c r="Q10" s="396">
        <v>9818.5344999999998</v>
      </c>
      <c r="R10" s="396">
        <v>9818.5344999999998</v>
      </c>
      <c r="S10" s="396">
        <v>9818.5344999999998</v>
      </c>
      <c r="T10" s="396">
        <v>9818.5344999999998</v>
      </c>
      <c r="U10" s="396">
        <v>9818.5344999999998</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ref="AV10:AV30" si="2">SUM(E10:AU10)</f>
        <v>108003.87949999998</v>
      </c>
    </row>
    <row r="11" spans="1:48" ht="15.75" customHeight="1" x14ac:dyDescent="0.3">
      <c r="A11" s="202" t="s">
        <v>191</v>
      </c>
      <c r="B11" s="203">
        <v>7</v>
      </c>
      <c r="C11" s="204">
        <v>1582.4505999999999</v>
      </c>
      <c r="D11" s="205">
        <v>0.69</v>
      </c>
      <c r="E11" s="206"/>
      <c r="F11" s="206"/>
      <c r="G11" s="206"/>
      <c r="H11" s="206"/>
      <c r="I11" s="206"/>
      <c r="J11" s="206"/>
      <c r="K11" s="396">
        <v>1360.9075</v>
      </c>
      <c r="L11" s="396">
        <v>1360.9075</v>
      </c>
      <c r="M11" s="396">
        <v>1360.9075</v>
      </c>
      <c r="N11" s="396">
        <v>1360.9075</v>
      </c>
      <c r="O11" s="396">
        <v>1360.9075</v>
      </c>
      <c r="P11" s="396">
        <v>1360.9075</v>
      </c>
      <c r="Q11" s="396">
        <v>1360.9075</v>
      </c>
      <c r="R11" s="396">
        <v>0</v>
      </c>
      <c r="S11" s="396">
        <v>0</v>
      </c>
      <c r="T11" s="396">
        <v>0</v>
      </c>
      <c r="U11" s="396">
        <v>0</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2"/>
        <v>9526.3525000000009</v>
      </c>
    </row>
    <row r="12" spans="1:48" ht="15.75" customHeight="1" x14ac:dyDescent="0.3">
      <c r="A12" s="202" t="s">
        <v>297</v>
      </c>
      <c r="B12" s="203">
        <v>9</v>
      </c>
      <c r="C12" s="204">
        <v>1484.2374</v>
      </c>
      <c r="D12" s="205">
        <v>0.872</v>
      </c>
      <c r="E12" s="206"/>
      <c r="F12" s="206"/>
      <c r="G12" s="206"/>
      <c r="H12" s="206"/>
      <c r="I12" s="206"/>
      <c r="J12" s="206"/>
      <c r="K12" s="396">
        <v>1172.5474999999999</v>
      </c>
      <c r="L12" s="396">
        <v>1172.5474999999999</v>
      </c>
      <c r="M12" s="396">
        <v>1172.5474999999999</v>
      </c>
      <c r="N12" s="396">
        <v>1172.5474999999999</v>
      </c>
      <c r="O12" s="396">
        <v>1172.5474999999999</v>
      </c>
      <c r="P12" s="396">
        <v>1172.5474999999999</v>
      </c>
      <c r="Q12" s="396">
        <v>1172.5474999999999</v>
      </c>
      <c r="R12" s="396">
        <v>1172.5474999999999</v>
      </c>
      <c r="S12" s="396">
        <v>1172.5474999999999</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211">
        <f t="shared" si="2"/>
        <v>10552.9275</v>
      </c>
    </row>
    <row r="13" spans="1:48" ht="15.75" customHeight="1" x14ac:dyDescent="0.3">
      <c r="A13" s="202" t="s">
        <v>298</v>
      </c>
      <c r="B13" s="203">
        <v>12</v>
      </c>
      <c r="C13" s="204">
        <v>761.50070000000005</v>
      </c>
      <c r="D13" s="205">
        <v>0.86</v>
      </c>
      <c r="E13" s="206"/>
      <c r="F13" s="206"/>
      <c r="G13" s="206"/>
      <c r="H13" s="206"/>
      <c r="I13" s="206"/>
      <c r="J13" s="206"/>
      <c r="K13" s="396">
        <v>510.20530000000002</v>
      </c>
      <c r="L13" s="396">
        <v>510.20530000000002</v>
      </c>
      <c r="M13" s="396">
        <v>510.20530000000002</v>
      </c>
      <c r="N13" s="396">
        <v>510.20530000000002</v>
      </c>
      <c r="O13" s="396">
        <v>510.20530000000002</v>
      </c>
      <c r="P13" s="396">
        <v>510.20530000000002</v>
      </c>
      <c r="Q13" s="396">
        <v>510.20530000000002</v>
      </c>
      <c r="R13" s="396">
        <v>510.20530000000002</v>
      </c>
      <c r="S13" s="396">
        <v>510.20530000000002</v>
      </c>
      <c r="T13" s="396">
        <v>510.20530000000002</v>
      </c>
      <c r="U13" s="396">
        <v>510.20530000000002</v>
      </c>
      <c r="V13" s="396">
        <v>510.20530000000002</v>
      </c>
      <c r="W13" s="396">
        <v>0</v>
      </c>
      <c r="X13" s="396">
        <v>0</v>
      </c>
      <c r="Y13" s="396">
        <v>0</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211">
        <f t="shared" si="2"/>
        <v>6122.4635999999991</v>
      </c>
    </row>
    <row r="14" spans="1:48" ht="15.75" customHeight="1" x14ac:dyDescent="0.3">
      <c r="A14" s="202" t="s">
        <v>175</v>
      </c>
      <c r="B14" s="203">
        <v>7</v>
      </c>
      <c r="C14" s="204">
        <v>492.80430000000001</v>
      </c>
      <c r="D14" s="205">
        <v>0.79</v>
      </c>
      <c r="E14" s="206"/>
      <c r="F14" s="206"/>
      <c r="G14" s="206"/>
      <c r="H14" s="206"/>
      <c r="I14" s="206"/>
      <c r="J14" s="206"/>
      <c r="K14" s="396">
        <v>394.24329999999998</v>
      </c>
      <c r="L14" s="396">
        <v>394.24329999999998</v>
      </c>
      <c r="M14" s="396">
        <v>394.24329999999998</v>
      </c>
      <c r="N14" s="396">
        <v>394.24329999999998</v>
      </c>
      <c r="O14" s="396">
        <v>394.24329999999998</v>
      </c>
      <c r="P14" s="396">
        <v>394.24329999999998</v>
      </c>
      <c r="Q14" s="396">
        <v>394.24329999999998</v>
      </c>
      <c r="R14" s="396">
        <v>0</v>
      </c>
      <c r="S14" s="396">
        <v>0</v>
      </c>
      <c r="T14" s="396">
        <v>0</v>
      </c>
      <c r="U14" s="396">
        <v>0</v>
      </c>
      <c r="V14" s="396">
        <v>0</v>
      </c>
      <c r="W14" s="396">
        <v>0</v>
      </c>
      <c r="X14" s="396">
        <v>0</v>
      </c>
      <c r="Y14" s="396">
        <v>0</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211">
        <f t="shared" si="2"/>
        <v>2759.7031000000002</v>
      </c>
    </row>
    <row r="15" spans="1:48" ht="15.75" customHeight="1" x14ac:dyDescent="0.3">
      <c r="A15" s="202" t="s">
        <v>137</v>
      </c>
      <c r="B15" s="203">
        <v>15</v>
      </c>
      <c r="C15" s="204">
        <v>344.036</v>
      </c>
      <c r="D15" s="205">
        <v>0.67</v>
      </c>
      <c r="E15" s="206"/>
      <c r="F15" s="206"/>
      <c r="G15" s="206"/>
      <c r="H15" s="206"/>
      <c r="I15" s="206"/>
      <c r="J15" s="206"/>
      <c r="K15" s="396">
        <v>275.22879999999998</v>
      </c>
      <c r="L15" s="396">
        <v>275.22879999999998</v>
      </c>
      <c r="M15" s="396">
        <v>275.22879999999998</v>
      </c>
      <c r="N15" s="396">
        <v>275.22879999999998</v>
      </c>
      <c r="O15" s="396">
        <v>275.22879999999998</v>
      </c>
      <c r="P15" s="396">
        <v>275.22879999999998</v>
      </c>
      <c r="Q15" s="396">
        <v>275.22879999999998</v>
      </c>
      <c r="R15" s="396">
        <v>275.22879999999998</v>
      </c>
      <c r="S15" s="396">
        <v>275.22879999999998</v>
      </c>
      <c r="T15" s="396">
        <v>275.22879999999998</v>
      </c>
      <c r="U15" s="396">
        <v>275.22879999999998</v>
      </c>
      <c r="V15" s="396">
        <v>275.22879999999998</v>
      </c>
      <c r="W15" s="396">
        <v>275.22879999999998</v>
      </c>
      <c r="X15" s="396">
        <v>275.22879999999998</v>
      </c>
      <c r="Y15" s="396">
        <v>275.22879999999998</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2"/>
        <v>4128.4319999999989</v>
      </c>
    </row>
    <row r="16" spans="1:48" ht="15.75" customHeight="1" x14ac:dyDescent="0.3">
      <c r="A16" s="202" t="s">
        <v>108</v>
      </c>
      <c r="B16" s="203">
        <v>20</v>
      </c>
      <c r="C16" s="204">
        <v>316.12490000000003</v>
      </c>
      <c r="D16" s="205">
        <v>0.8</v>
      </c>
      <c r="E16" s="206"/>
      <c r="F16" s="206"/>
      <c r="G16" s="206"/>
      <c r="H16" s="206"/>
      <c r="I16" s="206"/>
      <c r="J16" s="206"/>
      <c r="K16" s="396">
        <v>252.8999</v>
      </c>
      <c r="L16" s="396">
        <v>252.8999</v>
      </c>
      <c r="M16" s="396">
        <v>252.8999</v>
      </c>
      <c r="N16" s="396">
        <v>252.8999</v>
      </c>
      <c r="O16" s="396">
        <v>252.8999</v>
      </c>
      <c r="P16" s="396">
        <v>252.8999</v>
      </c>
      <c r="Q16" s="396">
        <v>252.8999</v>
      </c>
      <c r="R16" s="396">
        <v>252.8999</v>
      </c>
      <c r="S16" s="396">
        <v>252.8999</v>
      </c>
      <c r="T16" s="396">
        <v>252.8999</v>
      </c>
      <c r="U16" s="396">
        <v>252.8999</v>
      </c>
      <c r="V16" s="396">
        <v>252.8999</v>
      </c>
      <c r="W16" s="396">
        <v>252.8999</v>
      </c>
      <c r="X16" s="396">
        <v>252.8999</v>
      </c>
      <c r="Y16" s="396">
        <v>252.8999</v>
      </c>
      <c r="Z16" s="396">
        <v>252.8999</v>
      </c>
      <c r="AA16" s="396">
        <v>252.8999</v>
      </c>
      <c r="AB16" s="396">
        <v>252.8999</v>
      </c>
      <c r="AC16" s="396">
        <v>252.8999</v>
      </c>
      <c r="AD16" s="396">
        <v>252.8999</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2"/>
        <v>5057.9979999999996</v>
      </c>
    </row>
    <row r="17" spans="1:48" ht="15.75" customHeight="1" x14ac:dyDescent="0.3">
      <c r="A17" s="202" t="s">
        <v>286</v>
      </c>
      <c r="B17" s="203">
        <v>14</v>
      </c>
      <c r="C17" s="204">
        <v>261.3229</v>
      </c>
      <c r="D17" s="205">
        <v>0.8</v>
      </c>
      <c r="E17" s="206"/>
      <c r="F17" s="206"/>
      <c r="G17" s="206"/>
      <c r="H17" s="206"/>
      <c r="I17" s="206"/>
      <c r="J17" s="206"/>
      <c r="K17" s="396">
        <v>164.63339999999999</v>
      </c>
      <c r="L17" s="396">
        <v>164.63339999999999</v>
      </c>
      <c r="M17" s="396">
        <v>164.63339999999999</v>
      </c>
      <c r="N17" s="396">
        <v>164.63339999999999</v>
      </c>
      <c r="O17" s="396">
        <v>164.63339999999999</v>
      </c>
      <c r="P17" s="396">
        <v>164.63339999999999</v>
      </c>
      <c r="Q17" s="396">
        <v>164.63339999999999</v>
      </c>
      <c r="R17" s="396">
        <v>164.63339999999999</v>
      </c>
      <c r="S17" s="396">
        <v>164.63339999999999</v>
      </c>
      <c r="T17" s="396">
        <v>164.63339999999999</v>
      </c>
      <c r="U17" s="396">
        <v>164.63339999999999</v>
      </c>
      <c r="V17" s="396">
        <v>164.63339999999999</v>
      </c>
      <c r="W17" s="396">
        <v>164.63339999999999</v>
      </c>
      <c r="X17" s="396">
        <v>164.63339999999999</v>
      </c>
      <c r="Y17" s="396">
        <v>0</v>
      </c>
      <c r="Z17" s="396">
        <v>0</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211">
        <f t="shared" si="2"/>
        <v>2304.8675999999996</v>
      </c>
    </row>
    <row r="18" spans="1:48" ht="15.75" customHeight="1" x14ac:dyDescent="0.3">
      <c r="A18" s="202" t="s">
        <v>45</v>
      </c>
      <c r="B18" s="203">
        <v>15</v>
      </c>
      <c r="C18" s="204">
        <v>201.76840000000001</v>
      </c>
      <c r="D18" s="205">
        <v>0.8</v>
      </c>
      <c r="E18" s="206"/>
      <c r="F18" s="206"/>
      <c r="G18" s="206"/>
      <c r="H18" s="206"/>
      <c r="I18" s="206"/>
      <c r="J18" s="206"/>
      <c r="K18" s="396">
        <v>161.41480000000001</v>
      </c>
      <c r="L18" s="396">
        <v>161.41480000000001</v>
      </c>
      <c r="M18" s="396">
        <v>161.41480000000001</v>
      </c>
      <c r="N18" s="396">
        <v>161.41480000000001</v>
      </c>
      <c r="O18" s="396">
        <v>161.41480000000001</v>
      </c>
      <c r="P18" s="396">
        <v>161.41480000000001</v>
      </c>
      <c r="Q18" s="396">
        <v>161.41480000000001</v>
      </c>
      <c r="R18" s="396">
        <v>161.41480000000001</v>
      </c>
      <c r="S18" s="396">
        <v>161.41480000000001</v>
      </c>
      <c r="T18" s="396">
        <v>161.41480000000001</v>
      </c>
      <c r="U18" s="396">
        <v>161.41480000000001</v>
      </c>
      <c r="V18" s="396">
        <v>161.41480000000001</v>
      </c>
      <c r="W18" s="396">
        <v>161.41480000000001</v>
      </c>
      <c r="X18" s="396">
        <v>161.41480000000001</v>
      </c>
      <c r="Y18" s="396">
        <v>161.41480000000001</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211">
        <f t="shared" si="2"/>
        <v>2421.2220000000002</v>
      </c>
    </row>
    <row r="19" spans="1:48" ht="15.75" customHeight="1" x14ac:dyDescent="0.3">
      <c r="A19" s="202" t="s">
        <v>300</v>
      </c>
      <c r="B19" s="203">
        <v>16</v>
      </c>
      <c r="C19" s="204">
        <v>181.7987</v>
      </c>
      <c r="D19" s="205">
        <v>0.67</v>
      </c>
      <c r="E19" s="206"/>
      <c r="F19" s="206"/>
      <c r="G19" s="206"/>
      <c r="H19" s="206"/>
      <c r="I19" s="206"/>
      <c r="J19" s="206"/>
      <c r="K19" s="396">
        <v>121.8051</v>
      </c>
      <c r="L19" s="396">
        <v>121.8051</v>
      </c>
      <c r="M19" s="396">
        <v>121.8051</v>
      </c>
      <c r="N19" s="396">
        <v>121.8051</v>
      </c>
      <c r="O19" s="396">
        <v>121.8051</v>
      </c>
      <c r="P19" s="396">
        <v>121.8051</v>
      </c>
      <c r="Q19" s="396">
        <v>121.8051</v>
      </c>
      <c r="R19" s="396">
        <v>121.8051</v>
      </c>
      <c r="S19" s="396">
        <v>121.8051</v>
      </c>
      <c r="T19" s="396">
        <v>121.8051</v>
      </c>
      <c r="U19" s="396">
        <v>121.8051</v>
      </c>
      <c r="V19" s="396">
        <v>121.8051</v>
      </c>
      <c r="W19" s="396">
        <v>121.8051</v>
      </c>
      <c r="X19" s="396">
        <v>121.8051</v>
      </c>
      <c r="Y19" s="396">
        <v>121.8051</v>
      </c>
      <c r="Z19" s="396">
        <v>121.8051</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211">
        <f t="shared" si="2"/>
        <v>1948.8816000000004</v>
      </c>
    </row>
    <row r="20" spans="1:48" ht="15.75" customHeight="1" x14ac:dyDescent="0.3">
      <c r="A20" s="202" t="s">
        <v>190</v>
      </c>
      <c r="B20" s="203">
        <v>15</v>
      </c>
      <c r="C20" s="204">
        <v>159.8681</v>
      </c>
      <c r="D20" s="205">
        <v>0.63</v>
      </c>
      <c r="E20" s="206"/>
      <c r="F20" s="206"/>
      <c r="G20" s="206"/>
      <c r="H20" s="206"/>
      <c r="I20" s="206"/>
      <c r="J20" s="206"/>
      <c r="K20" s="396">
        <v>103.9143</v>
      </c>
      <c r="L20" s="396">
        <v>103.9143</v>
      </c>
      <c r="M20" s="396">
        <v>103.9143</v>
      </c>
      <c r="N20" s="396">
        <v>103.9143</v>
      </c>
      <c r="O20" s="396">
        <v>103.9143</v>
      </c>
      <c r="P20" s="396">
        <v>103.9143</v>
      </c>
      <c r="Q20" s="396">
        <v>103.9143</v>
      </c>
      <c r="R20" s="396">
        <v>103.9143</v>
      </c>
      <c r="S20" s="396">
        <v>103.9143</v>
      </c>
      <c r="T20" s="396">
        <v>103.9143</v>
      </c>
      <c r="U20" s="396">
        <v>103.9143</v>
      </c>
      <c r="V20" s="396">
        <v>103.9143</v>
      </c>
      <c r="W20" s="396">
        <v>103.9143</v>
      </c>
      <c r="X20" s="396">
        <v>103.9143</v>
      </c>
      <c r="Y20" s="396">
        <v>103.9143</v>
      </c>
      <c r="Z20" s="396">
        <v>0</v>
      </c>
      <c r="AA20" s="396">
        <v>0</v>
      </c>
      <c r="AB20" s="396">
        <v>0</v>
      </c>
      <c r="AC20" s="396">
        <v>0</v>
      </c>
      <c r="AD20" s="396">
        <v>0</v>
      </c>
      <c r="AE20" s="396">
        <v>0</v>
      </c>
      <c r="AF20" s="396">
        <v>0</v>
      </c>
      <c r="AG20" s="396">
        <v>0</v>
      </c>
      <c r="AH20" s="396">
        <v>0</v>
      </c>
      <c r="AI20" s="396">
        <v>0</v>
      </c>
      <c r="AJ20" s="396">
        <v>0</v>
      </c>
      <c r="AK20" s="396">
        <v>0</v>
      </c>
      <c r="AL20" s="396">
        <v>0</v>
      </c>
      <c r="AM20" s="396">
        <v>0</v>
      </c>
      <c r="AN20" s="396">
        <v>0</v>
      </c>
      <c r="AO20" s="396">
        <v>0</v>
      </c>
      <c r="AP20" s="396">
        <v>0</v>
      </c>
      <c r="AQ20" s="396">
        <v>0</v>
      </c>
      <c r="AR20" s="396">
        <v>0</v>
      </c>
      <c r="AS20" s="396">
        <v>0</v>
      </c>
      <c r="AT20" s="396">
        <v>0</v>
      </c>
      <c r="AU20" s="396">
        <v>0</v>
      </c>
      <c r="AV20" s="211">
        <f t="shared" si="2"/>
        <v>1558.7144999999996</v>
      </c>
    </row>
    <row r="21" spans="1:48" ht="15.75" customHeight="1" x14ac:dyDescent="0.3">
      <c r="A21" s="202" t="s">
        <v>299</v>
      </c>
      <c r="B21" s="203">
        <v>10</v>
      </c>
      <c r="C21" s="204">
        <v>155.2243</v>
      </c>
      <c r="D21" s="205">
        <v>0.65</v>
      </c>
      <c r="E21" s="206"/>
      <c r="F21" s="206"/>
      <c r="G21" s="206"/>
      <c r="H21" s="206"/>
      <c r="I21" s="206"/>
      <c r="J21" s="206"/>
      <c r="K21" s="396">
        <v>124.1794</v>
      </c>
      <c r="L21" s="396">
        <v>124.1794</v>
      </c>
      <c r="M21" s="396">
        <v>124.1794</v>
      </c>
      <c r="N21" s="396">
        <v>124.1794</v>
      </c>
      <c r="O21" s="396">
        <v>124.1794</v>
      </c>
      <c r="P21" s="396">
        <v>124.1794</v>
      </c>
      <c r="Q21" s="396">
        <v>124.1794</v>
      </c>
      <c r="R21" s="396">
        <v>124.1794</v>
      </c>
      <c r="S21" s="396">
        <v>124.1794</v>
      </c>
      <c r="T21" s="396">
        <v>124.1794</v>
      </c>
      <c r="U21" s="396">
        <v>0</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211">
        <f t="shared" si="2"/>
        <v>1241.7940000000001</v>
      </c>
    </row>
    <row r="22" spans="1:48" ht="15.75" customHeight="1" x14ac:dyDescent="0.3">
      <c r="A22" s="202" t="s">
        <v>87</v>
      </c>
      <c r="B22" s="203">
        <v>19</v>
      </c>
      <c r="C22" s="204">
        <v>95.032200000000003</v>
      </c>
      <c r="D22" s="205">
        <v>0.66</v>
      </c>
      <c r="E22" s="206"/>
      <c r="F22" s="206"/>
      <c r="G22" s="206"/>
      <c r="H22" s="206"/>
      <c r="I22" s="206"/>
      <c r="J22" s="206"/>
      <c r="K22" s="396">
        <v>62.721200000000003</v>
      </c>
      <c r="L22" s="396">
        <v>62.721200000000003</v>
      </c>
      <c r="M22" s="396">
        <v>62.721200000000003</v>
      </c>
      <c r="N22" s="396">
        <v>62.721200000000003</v>
      </c>
      <c r="O22" s="396">
        <v>62.721200000000003</v>
      </c>
      <c r="P22" s="396">
        <v>62.721200000000003</v>
      </c>
      <c r="Q22" s="396">
        <v>62.721200000000003</v>
      </c>
      <c r="R22" s="396">
        <v>62.721200000000003</v>
      </c>
      <c r="S22" s="396">
        <v>62.721200000000003</v>
      </c>
      <c r="T22" s="396">
        <v>62.721200000000003</v>
      </c>
      <c r="U22" s="396">
        <v>62.721200000000003</v>
      </c>
      <c r="V22" s="396">
        <v>62.721200000000003</v>
      </c>
      <c r="W22" s="396">
        <v>62.721200000000003</v>
      </c>
      <c r="X22" s="396">
        <v>62.721200000000003</v>
      </c>
      <c r="Y22" s="396">
        <v>62.721200000000003</v>
      </c>
      <c r="Z22" s="396">
        <v>62.721200000000003</v>
      </c>
      <c r="AA22" s="396">
        <v>62.721200000000003</v>
      </c>
      <c r="AB22" s="396">
        <v>62.721200000000003</v>
      </c>
      <c r="AC22" s="396">
        <v>62.721200000000003</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211">
        <f t="shared" si="2"/>
        <v>1191.7027999999996</v>
      </c>
    </row>
    <row r="23" spans="1:48" ht="15.75" customHeight="1" x14ac:dyDescent="0.3">
      <c r="A23" s="202" t="s">
        <v>301</v>
      </c>
      <c r="B23" s="203">
        <v>10</v>
      </c>
      <c r="C23" s="204">
        <v>36.659100000000002</v>
      </c>
      <c r="D23" s="205">
        <v>0.67</v>
      </c>
      <c r="E23" s="206"/>
      <c r="F23" s="206"/>
      <c r="G23" s="206"/>
      <c r="H23" s="206"/>
      <c r="I23" s="206"/>
      <c r="J23" s="206"/>
      <c r="K23" s="396">
        <v>24.561599999999999</v>
      </c>
      <c r="L23" s="396">
        <v>24.561599999999999</v>
      </c>
      <c r="M23" s="396">
        <v>24.561599999999999</v>
      </c>
      <c r="N23" s="396">
        <v>24.561599999999999</v>
      </c>
      <c r="O23" s="396">
        <v>24.561599999999999</v>
      </c>
      <c r="P23" s="396">
        <v>24.561599999999999</v>
      </c>
      <c r="Q23" s="396">
        <v>24.561599999999999</v>
      </c>
      <c r="R23" s="396">
        <v>24.561599999999999</v>
      </c>
      <c r="S23" s="396">
        <v>24.561599999999999</v>
      </c>
      <c r="T23" s="396">
        <v>24.561599999999999</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211">
        <f t="shared" si="2"/>
        <v>245.61599999999999</v>
      </c>
    </row>
    <row r="24" spans="1:48" ht="15.75" customHeight="1" x14ac:dyDescent="0.3">
      <c r="A24" s="202" t="s">
        <v>303</v>
      </c>
      <c r="B24" s="203">
        <v>21</v>
      </c>
      <c r="C24" s="204">
        <v>22.1846</v>
      </c>
      <c r="D24" s="205">
        <v>0.76</v>
      </c>
      <c r="E24" s="206"/>
      <c r="F24" s="206"/>
      <c r="G24" s="206"/>
      <c r="H24" s="206"/>
      <c r="I24" s="206"/>
      <c r="J24" s="206"/>
      <c r="K24" s="396">
        <v>13.9763</v>
      </c>
      <c r="L24" s="396">
        <v>13.9763</v>
      </c>
      <c r="M24" s="396">
        <v>13.9763</v>
      </c>
      <c r="N24" s="396">
        <v>13.9763</v>
      </c>
      <c r="O24" s="396">
        <v>13.9763</v>
      </c>
      <c r="P24" s="396">
        <v>13.9763</v>
      </c>
      <c r="Q24" s="396">
        <v>13.9763</v>
      </c>
      <c r="R24" s="396">
        <v>13.9763</v>
      </c>
      <c r="S24" s="396">
        <v>13.9763</v>
      </c>
      <c r="T24" s="396">
        <v>13.9763</v>
      </c>
      <c r="U24" s="396">
        <v>13.9763</v>
      </c>
      <c r="V24" s="396">
        <v>13.9763</v>
      </c>
      <c r="W24" s="396">
        <v>13.9763</v>
      </c>
      <c r="X24" s="396">
        <v>13.9763</v>
      </c>
      <c r="Y24" s="396">
        <v>13.9763</v>
      </c>
      <c r="Z24" s="396">
        <v>13.9763</v>
      </c>
      <c r="AA24" s="396">
        <v>13.9763</v>
      </c>
      <c r="AB24" s="396">
        <v>13.9763</v>
      </c>
      <c r="AC24" s="396">
        <v>13.9763</v>
      </c>
      <c r="AD24" s="396">
        <v>13.9763</v>
      </c>
      <c r="AE24" s="396">
        <v>0</v>
      </c>
      <c r="AF24" s="396">
        <v>0</v>
      </c>
      <c r="AG24" s="396">
        <v>0</v>
      </c>
      <c r="AH24" s="396">
        <v>0</v>
      </c>
      <c r="AI24" s="396">
        <v>0</v>
      </c>
      <c r="AJ24" s="396">
        <v>0</v>
      </c>
      <c r="AK24" s="396">
        <v>0</v>
      </c>
      <c r="AL24" s="396">
        <v>0</v>
      </c>
      <c r="AM24" s="396">
        <v>0</v>
      </c>
      <c r="AN24" s="396">
        <v>0</v>
      </c>
      <c r="AO24" s="396">
        <v>0</v>
      </c>
      <c r="AP24" s="396">
        <v>0</v>
      </c>
      <c r="AQ24" s="396">
        <v>0</v>
      </c>
      <c r="AR24" s="396">
        <v>0</v>
      </c>
      <c r="AS24" s="396">
        <v>0</v>
      </c>
      <c r="AT24" s="396">
        <v>0</v>
      </c>
      <c r="AU24" s="396">
        <v>0</v>
      </c>
      <c r="AV24" s="211">
        <f t="shared" si="2"/>
        <v>279.52600000000001</v>
      </c>
    </row>
    <row r="25" spans="1:48" ht="15.75" customHeight="1" x14ac:dyDescent="0.3">
      <c r="A25" s="202" t="s">
        <v>302</v>
      </c>
      <c r="B25" s="203">
        <v>7</v>
      </c>
      <c r="C25" s="204">
        <v>19.2301</v>
      </c>
      <c r="D25" s="205">
        <v>0.63</v>
      </c>
      <c r="E25" s="206"/>
      <c r="F25" s="206"/>
      <c r="G25" s="206"/>
      <c r="H25" s="206"/>
      <c r="I25" s="206"/>
      <c r="J25" s="206"/>
      <c r="K25" s="396">
        <v>14.6149</v>
      </c>
      <c r="L25" s="396">
        <v>14.6149</v>
      </c>
      <c r="M25" s="396">
        <v>14.6149</v>
      </c>
      <c r="N25" s="396">
        <v>14.6149</v>
      </c>
      <c r="O25" s="396">
        <v>14.6149</v>
      </c>
      <c r="P25" s="396">
        <v>14.6149</v>
      </c>
      <c r="Q25" s="396">
        <v>14.6149</v>
      </c>
      <c r="R25" s="396">
        <v>0</v>
      </c>
      <c r="S25" s="396">
        <v>0</v>
      </c>
      <c r="T25" s="396">
        <v>0</v>
      </c>
      <c r="U25" s="396">
        <v>0</v>
      </c>
      <c r="V25" s="396">
        <v>0</v>
      </c>
      <c r="W25" s="396">
        <v>0</v>
      </c>
      <c r="X25" s="396">
        <v>0</v>
      </c>
      <c r="Y25" s="396">
        <v>0</v>
      </c>
      <c r="Z25" s="396">
        <v>0</v>
      </c>
      <c r="AA25" s="396">
        <v>0</v>
      </c>
      <c r="AB25" s="396">
        <v>0</v>
      </c>
      <c r="AC25" s="396">
        <v>0</v>
      </c>
      <c r="AD25" s="396">
        <v>0</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211">
        <f t="shared" si="2"/>
        <v>102.30430000000001</v>
      </c>
    </row>
    <row r="26" spans="1:48" ht="15.75" customHeight="1" x14ac:dyDescent="0.3">
      <c r="A26" s="202" t="s">
        <v>304</v>
      </c>
      <c r="B26" s="203">
        <v>12</v>
      </c>
      <c r="C26" s="204">
        <v>5.8571999999999997</v>
      </c>
      <c r="D26" s="205">
        <v>0.72</v>
      </c>
      <c r="E26" s="206"/>
      <c r="F26" s="206"/>
      <c r="G26" s="206"/>
      <c r="H26" s="206"/>
      <c r="I26" s="206"/>
      <c r="J26" s="206"/>
      <c r="K26" s="396">
        <v>4.2172000000000001</v>
      </c>
      <c r="L26" s="396">
        <v>4.2172000000000001</v>
      </c>
      <c r="M26" s="396">
        <v>4.2172000000000001</v>
      </c>
      <c r="N26" s="396">
        <v>4.2172000000000001</v>
      </c>
      <c r="O26" s="396">
        <v>4.2172000000000001</v>
      </c>
      <c r="P26" s="396">
        <v>4.2172000000000001</v>
      </c>
      <c r="Q26" s="396">
        <v>4.2172000000000001</v>
      </c>
      <c r="R26" s="396">
        <v>4.2172000000000001</v>
      </c>
      <c r="S26" s="396">
        <v>4.2172000000000001</v>
      </c>
      <c r="T26" s="396">
        <v>4.2172000000000001</v>
      </c>
      <c r="U26" s="396">
        <v>4.2172000000000001</v>
      </c>
      <c r="V26" s="396">
        <v>4.2172000000000001</v>
      </c>
      <c r="W26" s="396">
        <v>0</v>
      </c>
      <c r="X26" s="396">
        <v>0</v>
      </c>
      <c r="Y26" s="396">
        <v>0</v>
      </c>
      <c r="Z26" s="396">
        <v>0</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211">
        <f t="shared" si="2"/>
        <v>50.606399999999987</v>
      </c>
    </row>
    <row r="27" spans="1:48" ht="15.75" customHeight="1" x14ac:dyDescent="0.3">
      <c r="A27" s="202" t="s">
        <v>44</v>
      </c>
      <c r="B27" s="203">
        <v>10</v>
      </c>
      <c r="C27" s="204">
        <v>4.2672999999999996</v>
      </c>
      <c r="D27" s="205">
        <v>0.8</v>
      </c>
      <c r="E27" s="206"/>
      <c r="F27" s="206"/>
      <c r="G27" s="206"/>
      <c r="H27" s="206"/>
      <c r="I27" s="206"/>
      <c r="J27" s="206"/>
      <c r="K27" s="396">
        <v>3.4138999999999999</v>
      </c>
      <c r="L27" s="396">
        <v>3.4138999999999999</v>
      </c>
      <c r="M27" s="396">
        <v>3.4138999999999999</v>
      </c>
      <c r="N27" s="396">
        <v>3.4138999999999999</v>
      </c>
      <c r="O27" s="396">
        <v>3.4138999999999999</v>
      </c>
      <c r="P27" s="396">
        <v>3.4138999999999999</v>
      </c>
      <c r="Q27" s="396">
        <v>3.4138999999999999</v>
      </c>
      <c r="R27" s="396">
        <v>3.4138999999999999</v>
      </c>
      <c r="S27" s="396">
        <v>3.4138999999999999</v>
      </c>
      <c r="T27" s="396">
        <v>3.4138999999999999</v>
      </c>
      <c r="U27" s="396">
        <v>0</v>
      </c>
      <c r="V27" s="396">
        <v>0</v>
      </c>
      <c r="W27" s="396">
        <v>0</v>
      </c>
      <c r="X27" s="396">
        <v>0</v>
      </c>
      <c r="Y27" s="396">
        <v>0</v>
      </c>
      <c r="Z27" s="396">
        <v>0</v>
      </c>
      <c r="AA27" s="396">
        <v>0</v>
      </c>
      <c r="AB27" s="396">
        <v>0</v>
      </c>
      <c r="AC27" s="396">
        <v>0</v>
      </c>
      <c r="AD27" s="396">
        <v>0</v>
      </c>
      <c r="AE27" s="396">
        <v>0</v>
      </c>
      <c r="AF27" s="396">
        <v>0</v>
      </c>
      <c r="AG27" s="396">
        <v>0</v>
      </c>
      <c r="AH27" s="396">
        <v>0</v>
      </c>
      <c r="AI27" s="396">
        <v>0</v>
      </c>
      <c r="AJ27" s="396">
        <v>0</v>
      </c>
      <c r="AK27" s="396">
        <v>0</v>
      </c>
      <c r="AL27" s="396">
        <v>0</v>
      </c>
      <c r="AM27" s="396">
        <v>0</v>
      </c>
      <c r="AN27" s="396">
        <v>0</v>
      </c>
      <c r="AO27" s="396">
        <v>0</v>
      </c>
      <c r="AP27" s="396">
        <v>0</v>
      </c>
      <c r="AQ27" s="396">
        <v>0</v>
      </c>
      <c r="AR27" s="396">
        <v>0</v>
      </c>
      <c r="AS27" s="396">
        <v>0</v>
      </c>
      <c r="AT27" s="396">
        <v>0</v>
      </c>
      <c r="AU27" s="396">
        <v>0</v>
      </c>
      <c r="AV27" s="211">
        <f t="shared" si="2"/>
        <v>34.138999999999989</v>
      </c>
    </row>
    <row r="28" spans="1:48" ht="15.75" customHeight="1" x14ac:dyDescent="0.3">
      <c r="A28" s="202" t="s">
        <v>135</v>
      </c>
      <c r="B28" s="203">
        <v>10</v>
      </c>
      <c r="C28" s="204">
        <v>2.3620999999999999</v>
      </c>
      <c r="D28" s="205">
        <v>0.8</v>
      </c>
      <c r="E28" s="206"/>
      <c r="F28" s="206"/>
      <c r="G28" s="206"/>
      <c r="H28" s="206"/>
      <c r="I28" s="206"/>
      <c r="J28" s="206"/>
      <c r="K28" s="396">
        <v>1.8896999999999999</v>
      </c>
      <c r="L28" s="396">
        <v>1.8896999999999999</v>
      </c>
      <c r="M28" s="396">
        <v>1.8896999999999999</v>
      </c>
      <c r="N28" s="396">
        <v>1.8896999999999999</v>
      </c>
      <c r="O28" s="396">
        <v>1.8896999999999999</v>
      </c>
      <c r="P28" s="396">
        <v>1.8896999999999999</v>
      </c>
      <c r="Q28" s="396">
        <v>1.8896999999999999</v>
      </c>
      <c r="R28" s="396">
        <v>1.8896999999999999</v>
      </c>
      <c r="S28" s="396">
        <v>1.8896999999999999</v>
      </c>
      <c r="T28" s="396">
        <v>1.8896999999999999</v>
      </c>
      <c r="U28" s="396">
        <v>0</v>
      </c>
      <c r="V28" s="396">
        <v>0</v>
      </c>
      <c r="W28" s="396">
        <v>0</v>
      </c>
      <c r="X28" s="396">
        <v>0</v>
      </c>
      <c r="Y28" s="396">
        <v>0</v>
      </c>
      <c r="Z28" s="396">
        <v>0</v>
      </c>
      <c r="AA28" s="396">
        <v>0</v>
      </c>
      <c r="AB28" s="396">
        <v>0</v>
      </c>
      <c r="AC28" s="396">
        <v>0</v>
      </c>
      <c r="AD28" s="396">
        <v>0</v>
      </c>
      <c r="AE28" s="396">
        <v>0</v>
      </c>
      <c r="AF28" s="396">
        <v>0</v>
      </c>
      <c r="AG28" s="396">
        <v>0</v>
      </c>
      <c r="AH28" s="396">
        <v>0</v>
      </c>
      <c r="AI28" s="396">
        <v>0</v>
      </c>
      <c r="AJ28" s="396">
        <v>0</v>
      </c>
      <c r="AK28" s="396">
        <v>0</v>
      </c>
      <c r="AL28" s="396">
        <v>0</v>
      </c>
      <c r="AM28" s="396">
        <v>0</v>
      </c>
      <c r="AN28" s="396">
        <v>0</v>
      </c>
      <c r="AO28" s="396">
        <v>0</v>
      </c>
      <c r="AP28" s="396">
        <v>0</v>
      </c>
      <c r="AQ28" s="396">
        <v>0</v>
      </c>
      <c r="AR28" s="396">
        <v>0</v>
      </c>
      <c r="AS28" s="396">
        <v>0</v>
      </c>
      <c r="AT28" s="396">
        <v>0</v>
      </c>
      <c r="AU28" s="396">
        <v>0</v>
      </c>
      <c r="AV28" s="211">
        <f t="shared" si="2"/>
        <v>18.896999999999998</v>
      </c>
    </row>
    <row r="29" spans="1:48" ht="15.75" customHeight="1" x14ac:dyDescent="0.3">
      <c r="A29" s="202" t="s">
        <v>192</v>
      </c>
      <c r="B29" s="203">
        <v>20</v>
      </c>
      <c r="C29" s="204">
        <v>1.0156000000000001</v>
      </c>
      <c r="D29" s="205">
        <v>0.8</v>
      </c>
      <c r="E29" s="206"/>
      <c r="F29" s="206"/>
      <c r="G29" s="206"/>
      <c r="H29" s="206"/>
      <c r="I29" s="206"/>
      <c r="J29" s="206"/>
      <c r="K29" s="396">
        <v>0.8125</v>
      </c>
      <c r="L29" s="396">
        <v>0.8125</v>
      </c>
      <c r="M29" s="396">
        <v>0.8125</v>
      </c>
      <c r="N29" s="396">
        <v>0.8125</v>
      </c>
      <c r="O29" s="396">
        <v>0.8125</v>
      </c>
      <c r="P29" s="396">
        <v>0.8125</v>
      </c>
      <c r="Q29" s="396">
        <v>0.8125</v>
      </c>
      <c r="R29" s="396">
        <v>0.8125</v>
      </c>
      <c r="S29" s="396">
        <v>0.8125</v>
      </c>
      <c r="T29" s="396">
        <v>0.8125</v>
      </c>
      <c r="U29" s="396">
        <v>0.8125</v>
      </c>
      <c r="V29" s="396">
        <v>0.8125</v>
      </c>
      <c r="W29" s="396">
        <v>0.8125</v>
      </c>
      <c r="X29" s="396">
        <v>0.8125</v>
      </c>
      <c r="Y29" s="396">
        <v>0.8125</v>
      </c>
      <c r="Z29" s="396">
        <v>0.8125</v>
      </c>
      <c r="AA29" s="396">
        <v>0.8125</v>
      </c>
      <c r="AB29" s="396">
        <v>0.8125</v>
      </c>
      <c r="AC29" s="396">
        <v>0.8125</v>
      </c>
      <c r="AD29" s="396">
        <v>0.8125</v>
      </c>
      <c r="AE29" s="396">
        <v>0</v>
      </c>
      <c r="AF29" s="396">
        <v>0</v>
      </c>
      <c r="AG29" s="396">
        <v>0</v>
      </c>
      <c r="AH29" s="396">
        <v>0</v>
      </c>
      <c r="AI29" s="396">
        <v>0</v>
      </c>
      <c r="AJ29" s="396">
        <v>0</v>
      </c>
      <c r="AK29" s="396">
        <v>0</v>
      </c>
      <c r="AL29" s="396">
        <v>0</v>
      </c>
      <c r="AM29" s="396">
        <v>0</v>
      </c>
      <c r="AN29" s="396">
        <v>0</v>
      </c>
      <c r="AO29" s="396">
        <v>0</v>
      </c>
      <c r="AP29" s="396">
        <v>0</v>
      </c>
      <c r="AQ29" s="396">
        <v>0</v>
      </c>
      <c r="AR29" s="396">
        <v>0</v>
      </c>
      <c r="AS29" s="396">
        <v>0</v>
      </c>
      <c r="AT29" s="396">
        <v>0</v>
      </c>
      <c r="AU29" s="396">
        <v>0</v>
      </c>
      <c r="AV29" s="211">
        <f t="shared" si="2"/>
        <v>16.25</v>
      </c>
    </row>
    <row r="30" spans="1:48" ht="15.75" customHeight="1" x14ac:dyDescent="0.3">
      <c r="A30" s="202" t="s">
        <v>146</v>
      </c>
      <c r="B30" s="203">
        <v>20</v>
      </c>
      <c r="C30" s="396">
        <v>0.41830000000000001</v>
      </c>
      <c r="D30" s="205">
        <v>0.8</v>
      </c>
      <c r="E30" s="206"/>
      <c r="F30" s="206"/>
      <c r="G30" s="206"/>
      <c r="H30" s="206"/>
      <c r="I30" s="206"/>
      <c r="J30" s="206"/>
      <c r="K30" s="396">
        <v>0.3347</v>
      </c>
      <c r="L30" s="396">
        <v>0.3347</v>
      </c>
      <c r="M30" s="396">
        <v>0.3347</v>
      </c>
      <c r="N30" s="396">
        <v>0.3347</v>
      </c>
      <c r="O30" s="396">
        <v>0.3347</v>
      </c>
      <c r="P30" s="396">
        <v>0.3347</v>
      </c>
      <c r="Q30" s="396">
        <v>0.3347</v>
      </c>
      <c r="R30" s="396">
        <v>0.3347</v>
      </c>
      <c r="S30" s="396">
        <v>0.3347</v>
      </c>
      <c r="T30" s="396">
        <v>0.3347</v>
      </c>
      <c r="U30" s="396">
        <v>0.3347</v>
      </c>
      <c r="V30" s="396">
        <v>0.3347</v>
      </c>
      <c r="W30" s="396">
        <v>0.3347</v>
      </c>
      <c r="X30" s="396">
        <v>0.3347</v>
      </c>
      <c r="Y30" s="396">
        <v>0.3347</v>
      </c>
      <c r="Z30" s="396">
        <v>0.3347</v>
      </c>
      <c r="AA30" s="396">
        <v>0.3347</v>
      </c>
      <c r="AB30" s="396">
        <v>0.3347</v>
      </c>
      <c r="AC30" s="396">
        <v>0.3347</v>
      </c>
      <c r="AD30" s="396">
        <v>0.3347</v>
      </c>
      <c r="AE30" s="396">
        <v>0</v>
      </c>
      <c r="AF30" s="396">
        <v>0</v>
      </c>
      <c r="AG30" s="396">
        <v>0</v>
      </c>
      <c r="AH30" s="396">
        <v>0</v>
      </c>
      <c r="AI30" s="396">
        <v>0</v>
      </c>
      <c r="AJ30" s="396">
        <v>0</v>
      </c>
      <c r="AK30" s="396">
        <v>0</v>
      </c>
      <c r="AL30" s="396">
        <v>0</v>
      </c>
      <c r="AM30" s="396">
        <v>0</v>
      </c>
      <c r="AN30" s="396">
        <v>0</v>
      </c>
      <c r="AO30" s="396">
        <v>0</v>
      </c>
      <c r="AP30" s="396">
        <v>0</v>
      </c>
      <c r="AQ30" s="396">
        <v>0</v>
      </c>
      <c r="AR30" s="396">
        <v>0</v>
      </c>
      <c r="AS30" s="396">
        <v>0</v>
      </c>
      <c r="AT30" s="396">
        <v>0</v>
      </c>
      <c r="AU30" s="396">
        <v>0</v>
      </c>
      <c r="AV30" s="211">
        <f t="shared" si="2"/>
        <v>6.6939999999999973</v>
      </c>
    </row>
    <row r="31" spans="1:48" ht="15.75" customHeight="1" x14ac:dyDescent="0.3">
      <c r="A31" s="183" t="s">
        <v>480</v>
      </c>
      <c r="B31" s="199"/>
      <c r="C31" s="185">
        <f>SUM(C5:C30)</f>
        <v>19244.412999999997</v>
      </c>
      <c r="D31" s="208">
        <f>K31/C31</f>
        <v>0.82760368944482754</v>
      </c>
      <c r="E31" s="86"/>
      <c r="F31" s="75"/>
      <c r="G31" s="75"/>
      <c r="H31" s="75"/>
      <c r="I31" s="75"/>
      <c r="J31" s="75"/>
      <c r="K31" s="185">
        <f>SUM(K5:K30)</f>
        <v>15926.7472</v>
      </c>
      <c r="L31" s="185">
        <f>SUM(L5:L30)</f>
        <v>15926.7472</v>
      </c>
      <c r="M31" s="185">
        <f t="shared" ref="M31:AU31" si="3">SUM(M5:M30)</f>
        <v>15926.7472</v>
      </c>
      <c r="N31" s="185">
        <f t="shared" si="3"/>
        <v>15926.7472</v>
      </c>
      <c r="O31" s="185">
        <f t="shared" si="3"/>
        <v>15919.902200000002</v>
      </c>
      <c r="P31" s="185">
        <f t="shared" si="3"/>
        <v>15903.930600000002</v>
      </c>
      <c r="Q31" s="185">
        <f t="shared" si="3"/>
        <v>15903.930600000002</v>
      </c>
      <c r="R31" s="185">
        <f t="shared" si="3"/>
        <v>14134.164900000002</v>
      </c>
      <c r="S31" s="185">
        <f t="shared" si="3"/>
        <v>13655.485200000001</v>
      </c>
      <c r="T31" s="185">
        <f t="shared" si="3"/>
        <v>12482.9377</v>
      </c>
      <c r="U31" s="185">
        <f t="shared" si="3"/>
        <v>12153.552900000001</v>
      </c>
      <c r="V31" s="185">
        <f t="shared" si="3"/>
        <v>2335.018399999999</v>
      </c>
      <c r="W31" s="185">
        <f t="shared" si="3"/>
        <v>1820.5959</v>
      </c>
      <c r="X31" s="185">
        <f t="shared" si="3"/>
        <v>1820.5959</v>
      </c>
      <c r="Y31" s="185">
        <f t="shared" si="3"/>
        <v>1638.577</v>
      </c>
      <c r="Z31" s="185">
        <f t="shared" si="3"/>
        <v>452.54969999999997</v>
      </c>
      <c r="AA31" s="185">
        <f t="shared" si="3"/>
        <v>330.74459999999999</v>
      </c>
      <c r="AB31" s="185">
        <f t="shared" si="3"/>
        <v>330.74459999999999</v>
      </c>
      <c r="AC31" s="185">
        <f t="shared" si="3"/>
        <v>330.74459999999999</v>
      </c>
      <c r="AD31" s="185">
        <f t="shared" si="3"/>
        <v>268.02339999999998</v>
      </c>
      <c r="AE31" s="185">
        <f t="shared" si="3"/>
        <v>0</v>
      </c>
      <c r="AF31" s="185">
        <f t="shared" si="3"/>
        <v>0</v>
      </c>
      <c r="AG31" s="185">
        <f t="shared" si="3"/>
        <v>0</v>
      </c>
      <c r="AH31" s="185">
        <f t="shared" si="3"/>
        <v>0</v>
      </c>
      <c r="AI31" s="185">
        <f t="shared" si="3"/>
        <v>0</v>
      </c>
      <c r="AJ31" s="185">
        <f t="shared" si="3"/>
        <v>0</v>
      </c>
      <c r="AK31" s="185">
        <f t="shared" si="3"/>
        <v>0</v>
      </c>
      <c r="AL31" s="185">
        <f t="shared" si="3"/>
        <v>0</v>
      </c>
      <c r="AM31" s="185">
        <f t="shared" si="3"/>
        <v>0</v>
      </c>
      <c r="AN31" s="185">
        <f t="shared" si="3"/>
        <v>0</v>
      </c>
      <c r="AO31" s="185">
        <f t="shared" si="3"/>
        <v>0</v>
      </c>
      <c r="AP31" s="185">
        <f t="shared" si="3"/>
        <v>0</v>
      </c>
      <c r="AQ31" s="185">
        <f t="shared" si="3"/>
        <v>0</v>
      </c>
      <c r="AR31" s="185">
        <f t="shared" si="3"/>
        <v>0</v>
      </c>
      <c r="AS31" s="185">
        <f t="shared" si="3"/>
        <v>0</v>
      </c>
      <c r="AT31" s="185">
        <f t="shared" si="3"/>
        <v>0</v>
      </c>
      <c r="AU31" s="185">
        <f t="shared" si="3"/>
        <v>0</v>
      </c>
      <c r="AV31" s="177">
        <f>SUM(AV5:AV30)</f>
        <v>173188.48699999994</v>
      </c>
    </row>
    <row r="32" spans="1:48" ht="15.75" customHeight="1" x14ac:dyDescent="0.3">
      <c r="A32" s="183" t="s">
        <v>481</v>
      </c>
      <c r="B32" s="188"/>
      <c r="C32" s="189"/>
      <c r="D32" s="200"/>
      <c r="E32" s="78"/>
      <c r="F32" s="78"/>
      <c r="G32" s="78"/>
      <c r="H32" s="78"/>
      <c r="I32" s="78"/>
      <c r="J32" s="79"/>
      <c r="K32" s="177">
        <v>0</v>
      </c>
      <c r="L32" s="191">
        <f>K31-L31</f>
        <v>0</v>
      </c>
      <c r="M32" s="191">
        <f t="shared" ref="M32:AU32" si="4">L31-M31</f>
        <v>0</v>
      </c>
      <c r="N32" s="191">
        <f t="shared" si="4"/>
        <v>0</v>
      </c>
      <c r="O32" s="191">
        <f t="shared" si="4"/>
        <v>6.8449999999975262</v>
      </c>
      <c r="P32" s="191">
        <f t="shared" si="4"/>
        <v>15.971600000000763</v>
      </c>
      <c r="Q32" s="191">
        <f t="shared" si="4"/>
        <v>0</v>
      </c>
      <c r="R32" s="191">
        <f t="shared" si="4"/>
        <v>1769.7656999999999</v>
      </c>
      <c r="S32" s="191">
        <f t="shared" si="4"/>
        <v>478.67970000000059</v>
      </c>
      <c r="T32" s="191">
        <f t="shared" si="4"/>
        <v>1172.5475000000006</v>
      </c>
      <c r="U32" s="191">
        <f t="shared" si="4"/>
        <v>329.38479999999981</v>
      </c>
      <c r="V32" s="191">
        <f t="shared" si="4"/>
        <v>9818.5345000000016</v>
      </c>
      <c r="W32" s="191">
        <f t="shared" si="4"/>
        <v>514.42249999999899</v>
      </c>
      <c r="X32" s="191">
        <f t="shared" si="4"/>
        <v>0</v>
      </c>
      <c r="Y32" s="191">
        <f t="shared" si="4"/>
        <v>182.01890000000003</v>
      </c>
      <c r="Z32" s="191">
        <f t="shared" si="4"/>
        <v>1186.0273</v>
      </c>
      <c r="AA32" s="191">
        <f t="shared" si="4"/>
        <v>121.80509999999998</v>
      </c>
      <c r="AB32" s="191">
        <f t="shared" si="4"/>
        <v>0</v>
      </c>
      <c r="AC32" s="191">
        <f t="shared" si="4"/>
        <v>0</v>
      </c>
      <c r="AD32" s="191">
        <f t="shared" si="4"/>
        <v>62.72120000000001</v>
      </c>
      <c r="AE32" s="191">
        <f t="shared" si="4"/>
        <v>268.02339999999998</v>
      </c>
      <c r="AF32" s="191">
        <f t="shared" si="4"/>
        <v>0</v>
      </c>
      <c r="AG32" s="191">
        <f t="shared" si="4"/>
        <v>0</v>
      </c>
      <c r="AH32" s="191">
        <f t="shared" si="4"/>
        <v>0</v>
      </c>
      <c r="AI32" s="191">
        <f t="shared" si="4"/>
        <v>0</v>
      </c>
      <c r="AJ32" s="191">
        <f t="shared" si="4"/>
        <v>0</v>
      </c>
      <c r="AK32" s="191">
        <f t="shared" si="4"/>
        <v>0</v>
      </c>
      <c r="AL32" s="191">
        <f t="shared" si="4"/>
        <v>0</v>
      </c>
      <c r="AM32" s="191">
        <f t="shared" si="4"/>
        <v>0</v>
      </c>
      <c r="AN32" s="191">
        <f t="shared" si="4"/>
        <v>0</v>
      </c>
      <c r="AO32" s="191">
        <f t="shared" si="4"/>
        <v>0</v>
      </c>
      <c r="AP32" s="191">
        <f t="shared" si="4"/>
        <v>0</v>
      </c>
      <c r="AQ32" s="191">
        <f t="shared" si="4"/>
        <v>0</v>
      </c>
      <c r="AR32" s="191">
        <f t="shared" si="4"/>
        <v>0</v>
      </c>
      <c r="AS32" s="191">
        <f t="shared" si="4"/>
        <v>0</v>
      </c>
      <c r="AT32" s="191">
        <f t="shared" si="4"/>
        <v>0</v>
      </c>
      <c r="AU32" s="191">
        <f t="shared" si="4"/>
        <v>0</v>
      </c>
      <c r="AV32" s="85"/>
    </row>
    <row r="33" spans="1:48" ht="15.75" customHeight="1" x14ac:dyDescent="0.3">
      <c r="A33" s="183" t="s">
        <v>482</v>
      </c>
      <c r="B33" s="188"/>
      <c r="C33" s="189"/>
      <c r="D33" s="189"/>
      <c r="E33" s="75"/>
      <c r="F33" s="75"/>
      <c r="G33" s="75"/>
      <c r="H33" s="75"/>
      <c r="I33" s="75"/>
      <c r="J33" s="80"/>
      <c r="K33" s="177">
        <f>$K31-K31</f>
        <v>0</v>
      </c>
      <c r="L33" s="193">
        <f>$K31-L31</f>
        <v>0</v>
      </c>
      <c r="M33" s="193">
        <f t="shared" ref="M33:AU33" si="5">$K31-M31</f>
        <v>0</v>
      </c>
      <c r="N33" s="193">
        <f t="shared" si="5"/>
        <v>0</v>
      </c>
      <c r="O33" s="193">
        <f t="shared" si="5"/>
        <v>6.8449999999975262</v>
      </c>
      <c r="P33" s="193">
        <f t="shared" si="5"/>
        <v>22.816599999998289</v>
      </c>
      <c r="Q33" s="193">
        <f t="shared" si="5"/>
        <v>22.816599999998289</v>
      </c>
      <c r="R33" s="193">
        <f t="shared" si="5"/>
        <v>1792.5822999999982</v>
      </c>
      <c r="S33" s="193">
        <f t="shared" si="5"/>
        <v>2271.2619999999988</v>
      </c>
      <c r="T33" s="193">
        <f t="shared" si="5"/>
        <v>3443.8094999999994</v>
      </c>
      <c r="U33" s="193">
        <f t="shared" si="5"/>
        <v>3773.1942999999992</v>
      </c>
      <c r="V33" s="193">
        <f t="shared" si="5"/>
        <v>13591.728800000001</v>
      </c>
      <c r="W33" s="193">
        <f t="shared" si="5"/>
        <v>14106.1513</v>
      </c>
      <c r="X33" s="193">
        <f t="shared" si="5"/>
        <v>14106.1513</v>
      </c>
      <c r="Y33" s="193">
        <f t="shared" si="5"/>
        <v>14288.1702</v>
      </c>
      <c r="Z33" s="193">
        <f t="shared" si="5"/>
        <v>15474.1975</v>
      </c>
      <c r="AA33" s="193">
        <f t="shared" si="5"/>
        <v>15596.0026</v>
      </c>
      <c r="AB33" s="193">
        <f t="shared" si="5"/>
        <v>15596.0026</v>
      </c>
      <c r="AC33" s="193">
        <f t="shared" si="5"/>
        <v>15596.0026</v>
      </c>
      <c r="AD33" s="193">
        <f t="shared" si="5"/>
        <v>15658.7238</v>
      </c>
      <c r="AE33" s="193">
        <f t="shared" si="5"/>
        <v>15926.7472</v>
      </c>
      <c r="AF33" s="193">
        <f t="shared" si="5"/>
        <v>15926.7472</v>
      </c>
      <c r="AG33" s="193">
        <f t="shared" si="5"/>
        <v>15926.7472</v>
      </c>
      <c r="AH33" s="193">
        <f t="shared" si="5"/>
        <v>15926.7472</v>
      </c>
      <c r="AI33" s="193">
        <f t="shared" si="5"/>
        <v>15926.7472</v>
      </c>
      <c r="AJ33" s="193">
        <f t="shared" si="5"/>
        <v>15926.7472</v>
      </c>
      <c r="AK33" s="193">
        <f t="shared" si="5"/>
        <v>15926.7472</v>
      </c>
      <c r="AL33" s="193">
        <f t="shared" si="5"/>
        <v>15926.7472</v>
      </c>
      <c r="AM33" s="193">
        <f t="shared" si="5"/>
        <v>15926.7472</v>
      </c>
      <c r="AN33" s="193">
        <f t="shared" si="5"/>
        <v>15926.7472</v>
      </c>
      <c r="AO33" s="193">
        <f t="shared" si="5"/>
        <v>15926.7472</v>
      </c>
      <c r="AP33" s="193">
        <f t="shared" si="5"/>
        <v>15926.7472</v>
      </c>
      <c r="AQ33" s="193">
        <f t="shared" si="5"/>
        <v>15926.7472</v>
      </c>
      <c r="AR33" s="193">
        <f t="shared" si="5"/>
        <v>15926.7472</v>
      </c>
      <c r="AS33" s="193">
        <f t="shared" si="5"/>
        <v>15926.7472</v>
      </c>
      <c r="AT33" s="193">
        <f t="shared" si="5"/>
        <v>15926.7472</v>
      </c>
      <c r="AU33" s="193">
        <f t="shared" si="5"/>
        <v>15926.7472</v>
      </c>
      <c r="AV33" s="81"/>
    </row>
    <row r="34" spans="1:48" ht="15.75" customHeight="1" x14ac:dyDescent="0.3">
      <c r="A34" s="196" t="s">
        <v>66</v>
      </c>
      <c r="B34" s="209">
        <f>SUMPRODUCT(B5:B30,C5:C30)/C31</f>
        <v>10.940346238671975</v>
      </c>
      <c r="C34" s="56"/>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row>
    <row r="35" spans="1:48" s="30" customFormat="1" ht="15.75" hidden="1" customHeight="1" x14ac:dyDescent="0.3"/>
    <row r="36" spans="1:48" ht="15.75" hidden="1" customHeight="1" x14ac:dyDescent="0.3">
      <c r="A36" s="508" t="str">
        <f>A3</f>
        <v>Measure Category</v>
      </c>
      <c r="B36" s="510" t="str">
        <f>B3</f>
        <v>Measure Life</v>
      </c>
      <c r="C36" s="510" t="str">
        <f>C3</f>
        <v>Annual Verified Gross Savings (MWh)</v>
      </c>
      <c r="D36" s="514" t="str">
        <f>D3</f>
        <v>NTGR</v>
      </c>
      <c r="E36" s="175"/>
      <c r="F36" s="135"/>
      <c r="G36" s="135"/>
      <c r="H36" s="135"/>
      <c r="I36" s="135"/>
      <c r="J36" s="136"/>
      <c r="K36" s="163" t="str">
        <f>K3</f>
        <v>CPAS - Verified Net Savings (MWh)</v>
      </c>
      <c r="L36" s="163"/>
      <c r="M36" s="163"/>
      <c r="N36" s="163"/>
      <c r="O36" s="163"/>
      <c r="P36" s="163"/>
      <c r="Q36" s="163"/>
      <c r="R36" s="163"/>
      <c r="S36" s="163"/>
      <c r="T36" s="163"/>
      <c r="U36" s="257"/>
    </row>
    <row r="37" spans="1:48" ht="15.75" hidden="1" customHeight="1" x14ac:dyDescent="0.3">
      <c r="A37" s="513"/>
      <c r="B37" s="511"/>
      <c r="C37" s="511"/>
      <c r="D37" s="511"/>
      <c r="E37" s="36"/>
      <c r="F37" s="36"/>
      <c r="G37" s="36"/>
      <c r="H37" s="36"/>
      <c r="I37" s="36"/>
      <c r="J37" s="36"/>
      <c r="K37" s="36">
        <f>V4</f>
        <v>2035</v>
      </c>
      <c r="L37" s="36">
        <f t="shared" ref="L37:U37" si="6">W4</f>
        <v>2036</v>
      </c>
      <c r="M37" s="36">
        <f t="shared" si="6"/>
        <v>2037</v>
      </c>
      <c r="N37" s="36">
        <f t="shared" si="6"/>
        <v>2038</v>
      </c>
      <c r="O37" s="36">
        <f t="shared" si="6"/>
        <v>2039</v>
      </c>
      <c r="P37" s="36">
        <f t="shared" si="6"/>
        <v>2040</v>
      </c>
      <c r="Q37" s="36">
        <f t="shared" si="6"/>
        <v>2041</v>
      </c>
      <c r="R37" s="36">
        <f t="shared" si="6"/>
        <v>2042</v>
      </c>
      <c r="S37" s="36">
        <f t="shared" si="6"/>
        <v>2043</v>
      </c>
      <c r="T37" s="36">
        <f t="shared" si="6"/>
        <v>2044</v>
      </c>
      <c r="U37" s="36">
        <f t="shared" si="6"/>
        <v>2045</v>
      </c>
    </row>
    <row r="38" spans="1:48" ht="15.75" hidden="1" customHeight="1" x14ac:dyDescent="0.3">
      <c r="A38" s="202" t="str">
        <f>A5</f>
        <v>Specialty LED (EISA Exempt) - Residential</v>
      </c>
      <c r="B38" s="203">
        <f t="shared" ref="B38:D38" si="7">B5</f>
        <v>10</v>
      </c>
      <c r="C38" s="204">
        <f t="shared" si="7"/>
        <v>254.1163</v>
      </c>
      <c r="D38" s="205">
        <f t="shared" si="7"/>
        <v>0.69</v>
      </c>
      <c r="E38" s="206"/>
      <c r="F38" s="206"/>
      <c r="G38" s="206"/>
      <c r="H38" s="206"/>
      <c r="I38" s="206"/>
      <c r="J38" s="206"/>
      <c r="K38" s="396">
        <f t="shared" ref="K38:K66" si="8">V5</f>
        <v>0</v>
      </c>
      <c r="L38" s="396">
        <f t="shared" ref="L38:L66" si="9">W5</f>
        <v>0</v>
      </c>
      <c r="M38" s="396">
        <f t="shared" ref="M38:M66" si="10">X5</f>
        <v>0</v>
      </c>
      <c r="N38" s="396">
        <f t="shared" ref="N38:N66" si="11">Y5</f>
        <v>0</v>
      </c>
      <c r="O38" s="396">
        <f t="shared" ref="O38:O66" si="12">Z5</f>
        <v>0</v>
      </c>
      <c r="P38" s="396">
        <f t="shared" ref="P38:P66" si="13">AA5</f>
        <v>0</v>
      </c>
      <c r="Q38" s="396">
        <f t="shared" ref="Q38:Q66" si="14">AB5</f>
        <v>0</v>
      </c>
      <c r="R38" s="396">
        <f t="shared" ref="R38:R66" si="15">AC5</f>
        <v>0</v>
      </c>
      <c r="S38" s="396">
        <f t="shared" ref="S38:S66" si="16">AD5</f>
        <v>0</v>
      </c>
      <c r="T38" s="396">
        <f t="shared" ref="T38:T66" si="17">AE5</f>
        <v>0</v>
      </c>
      <c r="U38" s="396">
        <f t="shared" ref="U38:U66" si="18">AF5</f>
        <v>0</v>
      </c>
    </row>
    <row r="39" spans="1:48" ht="15.75" hidden="1" customHeight="1" x14ac:dyDescent="0.3">
      <c r="A39" s="202" t="str">
        <f t="shared" ref="A39:A63" si="19">A6</f>
        <v>Specialty LED (EISA Exempt) - Commercial</v>
      </c>
      <c r="B39" s="203">
        <f t="shared" ref="B39:D39" si="20">B6</f>
        <v>4.7</v>
      </c>
      <c r="C39" s="204">
        <f t="shared" si="20"/>
        <v>33.067599999999999</v>
      </c>
      <c r="D39" s="205">
        <f t="shared" si="20"/>
        <v>0.69</v>
      </c>
      <c r="E39" s="206"/>
      <c r="F39" s="206"/>
      <c r="G39" s="206"/>
      <c r="H39" s="206"/>
      <c r="I39" s="206"/>
      <c r="J39" s="206"/>
      <c r="K39" s="396">
        <f t="shared" si="8"/>
        <v>0</v>
      </c>
      <c r="L39" s="396">
        <f t="shared" si="9"/>
        <v>0</v>
      </c>
      <c r="M39" s="396">
        <f t="shared" si="10"/>
        <v>0</v>
      </c>
      <c r="N39" s="396">
        <f t="shared" si="11"/>
        <v>0</v>
      </c>
      <c r="O39" s="396">
        <f t="shared" si="12"/>
        <v>0</v>
      </c>
      <c r="P39" s="396">
        <f t="shared" si="13"/>
        <v>0</v>
      </c>
      <c r="Q39" s="396">
        <f t="shared" si="14"/>
        <v>0</v>
      </c>
      <c r="R39" s="396">
        <f t="shared" si="15"/>
        <v>0</v>
      </c>
      <c r="S39" s="396">
        <f t="shared" si="16"/>
        <v>0</v>
      </c>
      <c r="T39" s="396">
        <f t="shared" si="17"/>
        <v>0</v>
      </c>
      <c r="U39" s="396">
        <f t="shared" si="18"/>
        <v>0</v>
      </c>
    </row>
    <row r="40" spans="1:48" ht="15.75" hidden="1" customHeight="1" x14ac:dyDescent="0.3">
      <c r="A40" s="202" t="str">
        <f t="shared" si="19"/>
        <v>Fixture LED (EISA Exempt) - Residential</v>
      </c>
      <c r="B40" s="203">
        <f t="shared" ref="B40:D40" si="21">B7</f>
        <v>15</v>
      </c>
      <c r="C40" s="204">
        <f t="shared" si="21"/>
        <v>834.6771</v>
      </c>
      <c r="D40" s="205">
        <f t="shared" si="21"/>
        <v>0.69</v>
      </c>
      <c r="E40" s="206"/>
      <c r="F40" s="206"/>
      <c r="G40" s="206"/>
      <c r="H40" s="206"/>
      <c r="I40" s="206"/>
      <c r="J40" s="206"/>
      <c r="K40" s="396">
        <f t="shared" si="8"/>
        <v>575.92719999999997</v>
      </c>
      <c r="L40" s="396">
        <f t="shared" si="9"/>
        <v>575.92719999999997</v>
      </c>
      <c r="M40" s="396">
        <f t="shared" si="10"/>
        <v>575.92719999999997</v>
      </c>
      <c r="N40" s="396">
        <f t="shared" si="11"/>
        <v>575.92719999999997</v>
      </c>
      <c r="O40" s="396">
        <f t="shared" si="12"/>
        <v>0</v>
      </c>
      <c r="P40" s="396">
        <f t="shared" si="13"/>
        <v>0</v>
      </c>
      <c r="Q40" s="396">
        <f t="shared" si="14"/>
        <v>0</v>
      </c>
      <c r="R40" s="396">
        <f t="shared" si="15"/>
        <v>0</v>
      </c>
      <c r="S40" s="396">
        <f t="shared" si="16"/>
        <v>0</v>
      </c>
      <c r="T40" s="396">
        <f t="shared" si="17"/>
        <v>0</v>
      </c>
      <c r="U40" s="396">
        <f t="shared" si="18"/>
        <v>0</v>
      </c>
    </row>
    <row r="41" spans="1:48" ht="15.75" hidden="1" customHeight="1" x14ac:dyDescent="0.3">
      <c r="A41" s="202" t="str">
        <f t="shared" si="19"/>
        <v>Fixture LED (EISA Exempt) - Commercial</v>
      </c>
      <c r="B41" s="203">
        <f t="shared" ref="B41:D41" si="22">B8</f>
        <v>14.8</v>
      </c>
      <c r="C41" s="204">
        <f t="shared" si="22"/>
        <v>125.98220000000001</v>
      </c>
      <c r="D41" s="205">
        <f t="shared" si="22"/>
        <v>0.69</v>
      </c>
      <c r="E41" s="206"/>
      <c r="F41" s="206"/>
      <c r="G41" s="206"/>
      <c r="H41" s="206"/>
      <c r="I41" s="206"/>
      <c r="J41" s="206"/>
      <c r="K41" s="396">
        <f t="shared" si="8"/>
        <v>86.927700000000002</v>
      </c>
      <c r="L41" s="396">
        <f t="shared" si="9"/>
        <v>86.927700000000002</v>
      </c>
      <c r="M41" s="396">
        <f t="shared" si="10"/>
        <v>86.927700000000002</v>
      </c>
      <c r="N41" s="396">
        <f t="shared" si="11"/>
        <v>69.542199999999994</v>
      </c>
      <c r="O41" s="396">
        <f t="shared" si="12"/>
        <v>0</v>
      </c>
      <c r="P41" s="396">
        <f t="shared" si="13"/>
        <v>0</v>
      </c>
      <c r="Q41" s="396">
        <f t="shared" si="14"/>
        <v>0</v>
      </c>
      <c r="R41" s="396">
        <f t="shared" si="15"/>
        <v>0</v>
      </c>
      <c r="S41" s="396">
        <f t="shared" si="16"/>
        <v>0</v>
      </c>
      <c r="T41" s="396">
        <f t="shared" si="17"/>
        <v>0</v>
      </c>
      <c r="U41" s="396">
        <f t="shared" si="18"/>
        <v>0</v>
      </c>
    </row>
    <row r="42" spans="1:48" ht="15.75" hidden="1" customHeight="1" x14ac:dyDescent="0.3">
      <c r="A42" s="202" t="str">
        <f t="shared" si="19"/>
        <v>Nightlight LED - Residential</v>
      </c>
      <c r="B42" s="203">
        <f t="shared" ref="B42:D42" si="23">B9</f>
        <v>8</v>
      </c>
      <c r="C42" s="204">
        <f t="shared" si="23"/>
        <v>693.73850000000004</v>
      </c>
      <c r="D42" s="205">
        <f t="shared" si="23"/>
        <v>0.69</v>
      </c>
      <c r="E42" s="206"/>
      <c r="F42" s="206"/>
      <c r="G42" s="206"/>
      <c r="H42" s="206"/>
      <c r="I42" s="206"/>
      <c r="J42" s="206"/>
      <c r="K42" s="396">
        <f t="shared" si="8"/>
        <v>0</v>
      </c>
      <c r="L42" s="396">
        <f t="shared" si="9"/>
        <v>0</v>
      </c>
      <c r="M42" s="396">
        <f t="shared" si="10"/>
        <v>0</v>
      </c>
      <c r="N42" s="396">
        <f t="shared" si="11"/>
        <v>0</v>
      </c>
      <c r="O42" s="396">
        <f t="shared" si="12"/>
        <v>0</v>
      </c>
      <c r="P42" s="396">
        <f t="shared" si="13"/>
        <v>0</v>
      </c>
      <c r="Q42" s="396">
        <f t="shared" si="14"/>
        <v>0</v>
      </c>
      <c r="R42" s="396">
        <f t="shared" si="15"/>
        <v>0</v>
      </c>
      <c r="S42" s="396">
        <f t="shared" si="16"/>
        <v>0</v>
      </c>
      <c r="T42" s="396">
        <f t="shared" si="17"/>
        <v>0</v>
      </c>
      <c r="U42" s="396">
        <f t="shared" si="18"/>
        <v>0</v>
      </c>
    </row>
    <row r="43" spans="1:48" ht="15.75" hidden="1" customHeight="1" x14ac:dyDescent="0.3">
      <c r="A43" s="202" t="str">
        <f t="shared" si="19"/>
        <v>Advanced Thermostat</v>
      </c>
      <c r="B43" s="203">
        <f t="shared" ref="B43:D43" si="24">B10</f>
        <v>11</v>
      </c>
      <c r="C43" s="204">
        <f t="shared" si="24"/>
        <v>11174.6685</v>
      </c>
      <c r="D43" s="205">
        <f t="shared" si="24"/>
        <v>0.69</v>
      </c>
      <c r="E43" s="206"/>
      <c r="F43" s="206"/>
      <c r="G43" s="206"/>
      <c r="H43" s="206"/>
      <c r="I43" s="206"/>
      <c r="J43" s="206"/>
      <c r="K43" s="396">
        <f t="shared" si="8"/>
        <v>0</v>
      </c>
      <c r="L43" s="396">
        <f t="shared" si="9"/>
        <v>0</v>
      </c>
      <c r="M43" s="396">
        <f t="shared" si="10"/>
        <v>0</v>
      </c>
      <c r="N43" s="396">
        <f t="shared" si="11"/>
        <v>0</v>
      </c>
      <c r="O43" s="396">
        <f t="shared" si="12"/>
        <v>0</v>
      </c>
      <c r="P43" s="396">
        <f t="shared" si="13"/>
        <v>0</v>
      </c>
      <c r="Q43" s="396">
        <f t="shared" si="14"/>
        <v>0</v>
      </c>
      <c r="R43" s="396">
        <f t="shared" si="15"/>
        <v>0</v>
      </c>
      <c r="S43" s="396">
        <f t="shared" si="16"/>
        <v>0</v>
      </c>
      <c r="T43" s="396">
        <f t="shared" si="17"/>
        <v>0</v>
      </c>
      <c r="U43" s="396">
        <f t="shared" si="18"/>
        <v>0</v>
      </c>
    </row>
    <row r="44" spans="1:48" ht="15.75" hidden="1" customHeight="1" x14ac:dyDescent="0.3">
      <c r="A44" s="202" t="str">
        <f t="shared" si="19"/>
        <v>Advanced Power Strip</v>
      </c>
      <c r="B44" s="203">
        <f t="shared" ref="B44:D44" si="25">B11</f>
        <v>7</v>
      </c>
      <c r="C44" s="204">
        <f t="shared" si="25"/>
        <v>1582.4505999999999</v>
      </c>
      <c r="D44" s="205">
        <f t="shared" si="25"/>
        <v>0.69</v>
      </c>
      <c r="E44" s="206"/>
      <c r="F44" s="206"/>
      <c r="G44" s="206"/>
      <c r="H44" s="206"/>
      <c r="I44" s="206"/>
      <c r="J44" s="206"/>
      <c r="K44" s="396">
        <f t="shared" si="8"/>
        <v>0</v>
      </c>
      <c r="L44" s="396">
        <f t="shared" si="9"/>
        <v>0</v>
      </c>
      <c r="M44" s="396">
        <f t="shared" si="10"/>
        <v>0</v>
      </c>
      <c r="N44" s="396">
        <f t="shared" si="11"/>
        <v>0</v>
      </c>
      <c r="O44" s="396">
        <f t="shared" si="12"/>
        <v>0</v>
      </c>
      <c r="P44" s="396">
        <f t="shared" si="13"/>
        <v>0</v>
      </c>
      <c r="Q44" s="396">
        <f t="shared" si="14"/>
        <v>0</v>
      </c>
      <c r="R44" s="396">
        <f t="shared" si="15"/>
        <v>0</v>
      </c>
      <c r="S44" s="396">
        <f t="shared" si="16"/>
        <v>0</v>
      </c>
      <c r="T44" s="396">
        <f t="shared" si="17"/>
        <v>0</v>
      </c>
      <c r="U44" s="396">
        <f t="shared" si="18"/>
        <v>0</v>
      </c>
    </row>
    <row r="45" spans="1:48" ht="15.75" hidden="1" customHeight="1" x14ac:dyDescent="0.3">
      <c r="A45" s="202" t="str">
        <f t="shared" si="19"/>
        <v>Air Purifier</v>
      </c>
      <c r="B45" s="203">
        <f t="shared" ref="B45:D45" si="26">B12</f>
        <v>9</v>
      </c>
      <c r="C45" s="204">
        <f t="shared" si="26"/>
        <v>1484.2374</v>
      </c>
      <c r="D45" s="205">
        <f t="shared" si="26"/>
        <v>0.872</v>
      </c>
      <c r="E45" s="206"/>
      <c r="F45" s="206"/>
      <c r="G45" s="206"/>
      <c r="H45" s="206"/>
      <c r="I45" s="206"/>
      <c r="J45" s="206"/>
      <c r="K45" s="396">
        <f t="shared" si="8"/>
        <v>0</v>
      </c>
      <c r="L45" s="396">
        <f t="shared" si="9"/>
        <v>0</v>
      </c>
      <c r="M45" s="396">
        <f t="shared" si="10"/>
        <v>0</v>
      </c>
      <c r="N45" s="396">
        <f t="shared" si="11"/>
        <v>0</v>
      </c>
      <c r="O45" s="396">
        <f t="shared" si="12"/>
        <v>0</v>
      </c>
      <c r="P45" s="396">
        <f t="shared" si="13"/>
        <v>0</v>
      </c>
      <c r="Q45" s="396">
        <f t="shared" si="14"/>
        <v>0</v>
      </c>
      <c r="R45" s="396">
        <f t="shared" si="15"/>
        <v>0</v>
      </c>
      <c r="S45" s="396">
        <f t="shared" si="16"/>
        <v>0</v>
      </c>
      <c r="T45" s="396">
        <f t="shared" si="17"/>
        <v>0</v>
      </c>
      <c r="U45" s="396">
        <f t="shared" si="18"/>
        <v>0</v>
      </c>
    </row>
    <row r="46" spans="1:48" ht="15.75" hidden="1" customHeight="1" x14ac:dyDescent="0.3">
      <c r="A46" s="202" t="str">
        <f t="shared" si="19"/>
        <v>Dehumidifier</v>
      </c>
      <c r="B46" s="203">
        <f t="shared" ref="B46:D46" si="27">B13</f>
        <v>12</v>
      </c>
      <c r="C46" s="204">
        <f t="shared" si="27"/>
        <v>761.50070000000005</v>
      </c>
      <c r="D46" s="205">
        <f t="shared" si="27"/>
        <v>0.86</v>
      </c>
      <c r="E46" s="206"/>
      <c r="F46" s="206"/>
      <c r="G46" s="206"/>
      <c r="H46" s="206"/>
      <c r="I46" s="206"/>
      <c r="J46" s="206"/>
      <c r="K46" s="396">
        <f t="shared" si="8"/>
        <v>510.20530000000002</v>
      </c>
      <c r="L46" s="396">
        <f t="shared" si="9"/>
        <v>0</v>
      </c>
      <c r="M46" s="396">
        <f t="shared" si="10"/>
        <v>0</v>
      </c>
      <c r="N46" s="396">
        <f t="shared" si="11"/>
        <v>0</v>
      </c>
      <c r="O46" s="396">
        <f t="shared" si="12"/>
        <v>0</v>
      </c>
      <c r="P46" s="396">
        <f t="shared" si="13"/>
        <v>0</v>
      </c>
      <c r="Q46" s="396">
        <f t="shared" si="14"/>
        <v>0</v>
      </c>
      <c r="R46" s="396">
        <f t="shared" si="15"/>
        <v>0</v>
      </c>
      <c r="S46" s="396">
        <f t="shared" si="16"/>
        <v>0</v>
      </c>
      <c r="T46" s="396">
        <f t="shared" si="17"/>
        <v>0</v>
      </c>
      <c r="U46" s="396">
        <f t="shared" si="18"/>
        <v>0</v>
      </c>
    </row>
    <row r="47" spans="1:48" ht="15.75" hidden="1" customHeight="1" x14ac:dyDescent="0.3">
      <c r="A47" s="202" t="str">
        <f t="shared" si="19"/>
        <v>Smart Socket</v>
      </c>
      <c r="B47" s="203">
        <f t="shared" ref="B47:D47" si="28">B14</f>
        <v>7</v>
      </c>
      <c r="C47" s="204">
        <f t="shared" si="28"/>
        <v>492.80430000000001</v>
      </c>
      <c r="D47" s="205">
        <f t="shared" si="28"/>
        <v>0.79</v>
      </c>
      <c r="E47" s="206"/>
      <c r="F47" s="206"/>
      <c r="G47" s="206"/>
      <c r="H47" s="206"/>
      <c r="I47" s="206"/>
      <c r="J47" s="206"/>
      <c r="K47" s="396">
        <f t="shared" si="8"/>
        <v>0</v>
      </c>
      <c r="L47" s="396">
        <f t="shared" si="9"/>
        <v>0</v>
      </c>
      <c r="M47" s="396">
        <f t="shared" si="10"/>
        <v>0</v>
      </c>
      <c r="N47" s="396">
        <f t="shared" si="11"/>
        <v>0</v>
      </c>
      <c r="O47" s="396">
        <f t="shared" si="12"/>
        <v>0</v>
      </c>
      <c r="P47" s="396">
        <f t="shared" si="13"/>
        <v>0</v>
      </c>
      <c r="Q47" s="396">
        <f t="shared" si="14"/>
        <v>0</v>
      </c>
      <c r="R47" s="396">
        <f t="shared" si="15"/>
        <v>0</v>
      </c>
      <c r="S47" s="396">
        <f t="shared" si="16"/>
        <v>0</v>
      </c>
      <c r="T47" s="396">
        <f t="shared" si="17"/>
        <v>0</v>
      </c>
      <c r="U47" s="396">
        <f t="shared" si="18"/>
        <v>0</v>
      </c>
    </row>
    <row r="48" spans="1:48" ht="15.75" hidden="1" customHeight="1" x14ac:dyDescent="0.3">
      <c r="A48" s="202" t="str">
        <f t="shared" si="19"/>
        <v>Heat Pump Water Heater</v>
      </c>
      <c r="B48" s="203">
        <f t="shared" ref="B48:D48" si="29">B15</f>
        <v>15</v>
      </c>
      <c r="C48" s="204">
        <f t="shared" si="29"/>
        <v>344.036</v>
      </c>
      <c r="D48" s="205">
        <f t="shared" si="29"/>
        <v>0.67</v>
      </c>
      <c r="E48" s="206"/>
      <c r="F48" s="206"/>
      <c r="G48" s="206"/>
      <c r="H48" s="206"/>
      <c r="I48" s="206"/>
      <c r="J48" s="206"/>
      <c r="K48" s="396">
        <f t="shared" si="8"/>
        <v>275.22879999999998</v>
      </c>
      <c r="L48" s="396">
        <f t="shared" si="9"/>
        <v>275.22879999999998</v>
      </c>
      <c r="M48" s="396">
        <f t="shared" si="10"/>
        <v>275.22879999999998</v>
      </c>
      <c r="N48" s="396">
        <f t="shared" si="11"/>
        <v>275.22879999999998</v>
      </c>
      <c r="O48" s="396">
        <f t="shared" si="12"/>
        <v>0</v>
      </c>
      <c r="P48" s="396">
        <f t="shared" si="13"/>
        <v>0</v>
      </c>
      <c r="Q48" s="396">
        <f t="shared" si="14"/>
        <v>0</v>
      </c>
      <c r="R48" s="396">
        <f t="shared" si="15"/>
        <v>0</v>
      </c>
      <c r="S48" s="396">
        <f t="shared" si="16"/>
        <v>0</v>
      </c>
      <c r="T48" s="396">
        <f t="shared" si="17"/>
        <v>0</v>
      </c>
      <c r="U48" s="396">
        <f t="shared" si="18"/>
        <v>0</v>
      </c>
    </row>
    <row r="49" spans="1:21" ht="15.75" hidden="1" customHeight="1" x14ac:dyDescent="0.3">
      <c r="A49" s="202" t="str">
        <f t="shared" si="19"/>
        <v>Door Sweep</v>
      </c>
      <c r="B49" s="203">
        <f t="shared" ref="B49:D49" si="30">B16</f>
        <v>20</v>
      </c>
      <c r="C49" s="204">
        <f t="shared" si="30"/>
        <v>316.12490000000003</v>
      </c>
      <c r="D49" s="205">
        <f t="shared" si="30"/>
        <v>0.8</v>
      </c>
      <c r="E49" s="206"/>
      <c r="F49" s="206"/>
      <c r="G49" s="206"/>
      <c r="H49" s="206"/>
      <c r="I49" s="206"/>
      <c r="J49" s="206"/>
      <c r="K49" s="396">
        <f t="shared" si="8"/>
        <v>252.8999</v>
      </c>
      <c r="L49" s="396">
        <f t="shared" si="9"/>
        <v>252.8999</v>
      </c>
      <c r="M49" s="396">
        <f t="shared" si="10"/>
        <v>252.8999</v>
      </c>
      <c r="N49" s="396">
        <f t="shared" si="11"/>
        <v>252.8999</v>
      </c>
      <c r="O49" s="396">
        <f t="shared" si="12"/>
        <v>252.8999</v>
      </c>
      <c r="P49" s="396">
        <f t="shared" si="13"/>
        <v>252.8999</v>
      </c>
      <c r="Q49" s="396">
        <f t="shared" si="14"/>
        <v>252.8999</v>
      </c>
      <c r="R49" s="396">
        <f t="shared" si="15"/>
        <v>252.8999</v>
      </c>
      <c r="S49" s="396">
        <f t="shared" si="16"/>
        <v>252.8999</v>
      </c>
      <c r="T49" s="396">
        <f t="shared" si="17"/>
        <v>0</v>
      </c>
      <c r="U49" s="396">
        <f t="shared" si="18"/>
        <v>0</v>
      </c>
    </row>
    <row r="50" spans="1:21" ht="15.75" hidden="1" customHeight="1" x14ac:dyDescent="0.3">
      <c r="A50" s="202" t="str">
        <f t="shared" si="19"/>
        <v>Clothes Washer</v>
      </c>
      <c r="B50" s="203">
        <f t="shared" ref="B50:D50" si="31">B17</f>
        <v>14</v>
      </c>
      <c r="C50" s="204">
        <f t="shared" si="31"/>
        <v>261.3229</v>
      </c>
      <c r="D50" s="205">
        <f t="shared" si="31"/>
        <v>0.8</v>
      </c>
      <c r="E50" s="206"/>
      <c r="F50" s="206"/>
      <c r="G50" s="206"/>
      <c r="H50" s="206"/>
      <c r="I50" s="206"/>
      <c r="J50" s="206"/>
      <c r="K50" s="396">
        <f t="shared" si="8"/>
        <v>164.63339999999999</v>
      </c>
      <c r="L50" s="396">
        <f t="shared" si="9"/>
        <v>164.63339999999999</v>
      </c>
      <c r="M50" s="396">
        <f t="shared" si="10"/>
        <v>164.63339999999999</v>
      </c>
      <c r="N50" s="396">
        <f t="shared" si="11"/>
        <v>0</v>
      </c>
      <c r="O50" s="396">
        <f t="shared" si="12"/>
        <v>0</v>
      </c>
      <c r="P50" s="396">
        <f t="shared" si="13"/>
        <v>0</v>
      </c>
      <c r="Q50" s="396">
        <f t="shared" si="14"/>
        <v>0</v>
      </c>
      <c r="R50" s="396">
        <f t="shared" si="15"/>
        <v>0</v>
      </c>
      <c r="S50" s="396">
        <f t="shared" si="16"/>
        <v>0</v>
      </c>
      <c r="T50" s="396">
        <f t="shared" si="17"/>
        <v>0</v>
      </c>
      <c r="U50" s="396">
        <f t="shared" si="18"/>
        <v>0</v>
      </c>
    </row>
    <row r="51" spans="1:21" ht="15.75" hidden="1" customHeight="1" x14ac:dyDescent="0.3">
      <c r="A51" s="202" t="str">
        <f t="shared" si="19"/>
        <v>Pipe Insulation</v>
      </c>
      <c r="B51" s="203">
        <f t="shared" ref="B51:D51" si="32">B18</f>
        <v>15</v>
      </c>
      <c r="C51" s="204">
        <f t="shared" si="32"/>
        <v>201.76840000000001</v>
      </c>
      <c r="D51" s="205">
        <f t="shared" si="32"/>
        <v>0.8</v>
      </c>
      <c r="E51" s="206"/>
      <c r="F51" s="206"/>
      <c r="G51" s="206"/>
      <c r="H51" s="206"/>
      <c r="I51" s="206"/>
      <c r="J51" s="206"/>
      <c r="K51" s="396">
        <f t="shared" si="8"/>
        <v>161.41480000000001</v>
      </c>
      <c r="L51" s="396">
        <f t="shared" si="9"/>
        <v>161.41480000000001</v>
      </c>
      <c r="M51" s="396">
        <f t="shared" si="10"/>
        <v>161.41480000000001</v>
      </c>
      <c r="N51" s="396">
        <f t="shared" si="11"/>
        <v>161.41480000000001</v>
      </c>
      <c r="O51" s="396">
        <f t="shared" si="12"/>
        <v>0</v>
      </c>
      <c r="P51" s="396">
        <f t="shared" si="13"/>
        <v>0</v>
      </c>
      <c r="Q51" s="396">
        <f t="shared" si="14"/>
        <v>0</v>
      </c>
      <c r="R51" s="396">
        <f t="shared" si="15"/>
        <v>0</v>
      </c>
      <c r="S51" s="396">
        <f t="shared" si="16"/>
        <v>0</v>
      </c>
      <c r="T51" s="396">
        <f t="shared" si="17"/>
        <v>0</v>
      </c>
      <c r="U51" s="396">
        <f t="shared" si="18"/>
        <v>0</v>
      </c>
    </row>
    <row r="52" spans="1:21" ht="15.75" hidden="1" customHeight="1" x14ac:dyDescent="0.3">
      <c r="A52" s="202" t="str">
        <f t="shared" si="19"/>
        <v>Electric Dryer</v>
      </c>
      <c r="B52" s="203">
        <f t="shared" ref="B52:D52" si="33">B19</f>
        <v>16</v>
      </c>
      <c r="C52" s="204">
        <f t="shared" si="33"/>
        <v>181.7987</v>
      </c>
      <c r="D52" s="205">
        <f t="shared" si="33"/>
        <v>0.67</v>
      </c>
      <c r="E52" s="206"/>
      <c r="F52" s="206"/>
      <c r="G52" s="206"/>
      <c r="H52" s="206"/>
      <c r="I52" s="206"/>
      <c r="J52" s="206"/>
      <c r="K52" s="396">
        <f t="shared" si="8"/>
        <v>121.8051</v>
      </c>
      <c r="L52" s="396">
        <f t="shared" si="9"/>
        <v>121.8051</v>
      </c>
      <c r="M52" s="396">
        <f t="shared" si="10"/>
        <v>121.8051</v>
      </c>
      <c r="N52" s="396">
        <f t="shared" si="11"/>
        <v>121.8051</v>
      </c>
      <c r="O52" s="396">
        <f t="shared" si="12"/>
        <v>121.8051</v>
      </c>
      <c r="P52" s="396">
        <f t="shared" si="13"/>
        <v>0</v>
      </c>
      <c r="Q52" s="396">
        <f t="shared" si="14"/>
        <v>0</v>
      </c>
      <c r="R52" s="396">
        <f t="shared" si="15"/>
        <v>0</v>
      </c>
      <c r="S52" s="396">
        <f t="shared" si="16"/>
        <v>0</v>
      </c>
      <c r="T52" s="396">
        <f t="shared" si="17"/>
        <v>0</v>
      </c>
      <c r="U52" s="396">
        <f t="shared" si="18"/>
        <v>0</v>
      </c>
    </row>
    <row r="53" spans="1:21" ht="15.75" hidden="1" customHeight="1" x14ac:dyDescent="0.3">
      <c r="A53" s="202" t="str">
        <f t="shared" si="19"/>
        <v>Refrigerator</v>
      </c>
      <c r="B53" s="203">
        <f t="shared" ref="B53:D53" si="34">B20</f>
        <v>15</v>
      </c>
      <c r="C53" s="204">
        <f t="shared" si="34"/>
        <v>159.8681</v>
      </c>
      <c r="D53" s="205">
        <f t="shared" si="34"/>
        <v>0.63</v>
      </c>
      <c r="E53" s="206"/>
      <c r="F53" s="206"/>
      <c r="G53" s="206"/>
      <c r="H53" s="206"/>
      <c r="I53" s="206"/>
      <c r="J53" s="206"/>
      <c r="K53" s="396">
        <f t="shared" si="8"/>
        <v>103.9143</v>
      </c>
      <c r="L53" s="396">
        <f t="shared" si="9"/>
        <v>103.9143</v>
      </c>
      <c r="M53" s="396">
        <f t="shared" si="10"/>
        <v>103.9143</v>
      </c>
      <c r="N53" s="396">
        <f t="shared" si="11"/>
        <v>103.9143</v>
      </c>
      <c r="O53" s="396">
        <f t="shared" si="12"/>
        <v>0</v>
      </c>
      <c r="P53" s="396">
        <f t="shared" si="13"/>
        <v>0</v>
      </c>
      <c r="Q53" s="396">
        <f t="shared" si="14"/>
        <v>0</v>
      </c>
      <c r="R53" s="396">
        <f t="shared" si="15"/>
        <v>0</v>
      </c>
      <c r="S53" s="396">
        <f t="shared" si="16"/>
        <v>0</v>
      </c>
      <c r="T53" s="396">
        <f t="shared" si="17"/>
        <v>0</v>
      </c>
      <c r="U53" s="396">
        <f t="shared" si="18"/>
        <v>0</v>
      </c>
    </row>
    <row r="54" spans="1:21" ht="15.75" hidden="1" customHeight="1" x14ac:dyDescent="0.3">
      <c r="A54" s="202" t="str">
        <f t="shared" si="19"/>
        <v>Showerhead Kit</v>
      </c>
      <c r="B54" s="203">
        <f t="shared" ref="B54:D54" si="35">B21</f>
        <v>10</v>
      </c>
      <c r="C54" s="204">
        <f t="shared" si="35"/>
        <v>155.2243</v>
      </c>
      <c r="D54" s="205">
        <f t="shared" si="35"/>
        <v>0.65</v>
      </c>
      <c r="E54" s="206"/>
      <c r="F54" s="206"/>
      <c r="G54" s="206"/>
      <c r="H54" s="206"/>
      <c r="I54" s="206"/>
      <c r="J54" s="206"/>
      <c r="K54" s="396">
        <f t="shared" si="8"/>
        <v>0</v>
      </c>
      <c r="L54" s="396">
        <f t="shared" si="9"/>
        <v>0</v>
      </c>
      <c r="M54" s="396">
        <f t="shared" si="10"/>
        <v>0</v>
      </c>
      <c r="N54" s="396">
        <f t="shared" si="11"/>
        <v>0</v>
      </c>
      <c r="O54" s="396">
        <f t="shared" si="12"/>
        <v>0</v>
      </c>
      <c r="P54" s="396">
        <f t="shared" si="13"/>
        <v>0</v>
      </c>
      <c r="Q54" s="396">
        <f t="shared" si="14"/>
        <v>0</v>
      </c>
      <c r="R54" s="396">
        <f t="shared" si="15"/>
        <v>0</v>
      </c>
      <c r="S54" s="396">
        <f t="shared" si="16"/>
        <v>0</v>
      </c>
      <c r="T54" s="396">
        <f t="shared" si="17"/>
        <v>0</v>
      </c>
      <c r="U54" s="396">
        <f t="shared" si="18"/>
        <v>0</v>
      </c>
    </row>
    <row r="55" spans="1:21" ht="15.75" hidden="1" customHeight="1" x14ac:dyDescent="0.3">
      <c r="A55" s="202" t="str">
        <f t="shared" si="19"/>
        <v>Bathroom Exhaust Fan</v>
      </c>
      <c r="B55" s="203">
        <f t="shared" ref="B55:D55" si="36">B22</f>
        <v>19</v>
      </c>
      <c r="C55" s="204">
        <f t="shared" si="36"/>
        <v>95.032200000000003</v>
      </c>
      <c r="D55" s="205">
        <f t="shared" si="36"/>
        <v>0.66</v>
      </c>
      <c r="E55" s="206"/>
      <c r="F55" s="206"/>
      <c r="G55" s="206"/>
      <c r="H55" s="206"/>
      <c r="I55" s="206"/>
      <c r="J55" s="206"/>
      <c r="K55" s="396">
        <f t="shared" si="8"/>
        <v>62.721200000000003</v>
      </c>
      <c r="L55" s="396">
        <f t="shared" si="9"/>
        <v>62.721200000000003</v>
      </c>
      <c r="M55" s="396">
        <f t="shared" si="10"/>
        <v>62.721200000000003</v>
      </c>
      <c r="N55" s="396">
        <f t="shared" si="11"/>
        <v>62.721200000000003</v>
      </c>
      <c r="O55" s="396">
        <f t="shared" si="12"/>
        <v>62.721200000000003</v>
      </c>
      <c r="P55" s="396">
        <f t="shared" si="13"/>
        <v>62.721200000000003</v>
      </c>
      <c r="Q55" s="396">
        <f t="shared" si="14"/>
        <v>62.721200000000003</v>
      </c>
      <c r="R55" s="396">
        <f t="shared" si="15"/>
        <v>62.721200000000003</v>
      </c>
      <c r="S55" s="396">
        <f t="shared" si="16"/>
        <v>0</v>
      </c>
      <c r="T55" s="396">
        <f t="shared" si="17"/>
        <v>0</v>
      </c>
      <c r="U55" s="396">
        <f t="shared" si="18"/>
        <v>0</v>
      </c>
    </row>
    <row r="56" spans="1:21" ht="15.75" hidden="1" customHeight="1" x14ac:dyDescent="0.3">
      <c r="A56" s="202" t="str">
        <f t="shared" si="19"/>
        <v>Water Dispenser</v>
      </c>
      <c r="B56" s="203">
        <f t="shared" ref="B56:D56" si="37">B23</f>
        <v>10</v>
      </c>
      <c r="C56" s="204">
        <f t="shared" si="37"/>
        <v>36.659100000000002</v>
      </c>
      <c r="D56" s="205">
        <f t="shared" si="37"/>
        <v>0.67</v>
      </c>
      <c r="E56" s="206"/>
      <c r="F56" s="206"/>
      <c r="G56" s="206"/>
      <c r="H56" s="206"/>
      <c r="I56" s="206"/>
      <c r="J56" s="206"/>
      <c r="K56" s="396">
        <f t="shared" si="8"/>
        <v>0</v>
      </c>
      <c r="L56" s="396">
        <f t="shared" si="9"/>
        <v>0</v>
      </c>
      <c r="M56" s="396">
        <f t="shared" si="10"/>
        <v>0</v>
      </c>
      <c r="N56" s="396">
        <f t="shared" si="11"/>
        <v>0</v>
      </c>
      <c r="O56" s="396">
        <f t="shared" si="12"/>
        <v>0</v>
      </c>
      <c r="P56" s="396">
        <f t="shared" si="13"/>
        <v>0</v>
      </c>
      <c r="Q56" s="396">
        <f t="shared" si="14"/>
        <v>0</v>
      </c>
      <c r="R56" s="396">
        <f t="shared" si="15"/>
        <v>0</v>
      </c>
      <c r="S56" s="396">
        <f t="shared" si="16"/>
        <v>0</v>
      </c>
      <c r="T56" s="396">
        <f t="shared" si="17"/>
        <v>0</v>
      </c>
      <c r="U56" s="396">
        <f t="shared" si="18"/>
        <v>0</v>
      </c>
    </row>
    <row r="57" spans="1:21" ht="15.75" hidden="1" customHeight="1" x14ac:dyDescent="0.3">
      <c r="A57" s="202" t="str">
        <f t="shared" si="19"/>
        <v>Freezer</v>
      </c>
      <c r="B57" s="203">
        <f t="shared" ref="B57:D57" si="38">B24</f>
        <v>21</v>
      </c>
      <c r="C57" s="204">
        <f t="shared" si="38"/>
        <v>22.1846</v>
      </c>
      <c r="D57" s="205">
        <f t="shared" si="38"/>
        <v>0.76</v>
      </c>
      <c r="E57" s="206"/>
      <c r="F57" s="206"/>
      <c r="G57" s="206"/>
      <c r="H57" s="206"/>
      <c r="I57" s="206"/>
      <c r="J57" s="206"/>
      <c r="K57" s="396">
        <f t="shared" si="8"/>
        <v>13.9763</v>
      </c>
      <c r="L57" s="396">
        <f t="shared" si="9"/>
        <v>13.9763</v>
      </c>
      <c r="M57" s="396">
        <f t="shared" si="10"/>
        <v>13.9763</v>
      </c>
      <c r="N57" s="396">
        <f t="shared" si="11"/>
        <v>13.9763</v>
      </c>
      <c r="O57" s="396">
        <f t="shared" si="12"/>
        <v>13.9763</v>
      </c>
      <c r="P57" s="396">
        <f t="shared" si="13"/>
        <v>13.9763</v>
      </c>
      <c r="Q57" s="396">
        <f t="shared" si="14"/>
        <v>13.9763</v>
      </c>
      <c r="R57" s="396">
        <f t="shared" si="15"/>
        <v>13.9763</v>
      </c>
      <c r="S57" s="396">
        <f t="shared" si="16"/>
        <v>13.9763</v>
      </c>
      <c r="T57" s="396">
        <f t="shared" si="17"/>
        <v>0</v>
      </c>
      <c r="U57" s="396">
        <f t="shared" si="18"/>
        <v>0</v>
      </c>
    </row>
    <row r="58" spans="1:21" ht="15.75" hidden="1" customHeight="1" x14ac:dyDescent="0.3">
      <c r="A58" s="202" t="str">
        <f t="shared" si="19"/>
        <v>Pool Pump</v>
      </c>
      <c r="B58" s="203">
        <f t="shared" ref="B58:D58" si="39">B25</f>
        <v>7</v>
      </c>
      <c r="C58" s="204">
        <f t="shared" si="39"/>
        <v>19.2301</v>
      </c>
      <c r="D58" s="205">
        <f t="shared" si="39"/>
        <v>0.63</v>
      </c>
      <c r="E58" s="206"/>
      <c r="F58" s="206"/>
      <c r="G58" s="206"/>
      <c r="H58" s="206"/>
      <c r="I58" s="206"/>
      <c r="J58" s="206"/>
      <c r="K58" s="396">
        <f t="shared" si="8"/>
        <v>0</v>
      </c>
      <c r="L58" s="396">
        <f t="shared" si="9"/>
        <v>0</v>
      </c>
      <c r="M58" s="396">
        <f t="shared" si="10"/>
        <v>0</v>
      </c>
      <c r="N58" s="396">
        <f t="shared" si="11"/>
        <v>0</v>
      </c>
      <c r="O58" s="396">
        <f t="shared" si="12"/>
        <v>0</v>
      </c>
      <c r="P58" s="396">
        <f t="shared" si="13"/>
        <v>0</v>
      </c>
      <c r="Q58" s="396">
        <f t="shared" si="14"/>
        <v>0</v>
      </c>
      <c r="R58" s="396">
        <f t="shared" si="15"/>
        <v>0</v>
      </c>
      <c r="S58" s="396">
        <f t="shared" si="16"/>
        <v>0</v>
      </c>
      <c r="T58" s="396">
        <f t="shared" si="17"/>
        <v>0</v>
      </c>
      <c r="U58" s="396">
        <f t="shared" si="18"/>
        <v>0</v>
      </c>
    </row>
    <row r="59" spans="1:21" ht="15.75" hidden="1" customHeight="1" x14ac:dyDescent="0.3">
      <c r="A59" s="202" t="str">
        <f t="shared" si="19"/>
        <v>Room Air Conditioner</v>
      </c>
      <c r="B59" s="203">
        <f t="shared" ref="B59:D59" si="40">B26</f>
        <v>12</v>
      </c>
      <c r="C59" s="204">
        <f t="shared" si="40"/>
        <v>5.8571999999999997</v>
      </c>
      <c r="D59" s="205">
        <f t="shared" si="40"/>
        <v>0.72</v>
      </c>
      <c r="E59" s="206"/>
      <c r="F59" s="206"/>
      <c r="G59" s="206"/>
      <c r="H59" s="206"/>
      <c r="I59" s="206"/>
      <c r="J59" s="206"/>
      <c r="K59" s="396">
        <f t="shared" si="8"/>
        <v>4.2172000000000001</v>
      </c>
      <c r="L59" s="396">
        <f t="shared" si="9"/>
        <v>0</v>
      </c>
      <c r="M59" s="396">
        <f t="shared" si="10"/>
        <v>0</v>
      </c>
      <c r="N59" s="396">
        <f t="shared" si="11"/>
        <v>0</v>
      </c>
      <c r="O59" s="396">
        <f t="shared" si="12"/>
        <v>0</v>
      </c>
      <c r="P59" s="396">
        <f t="shared" si="13"/>
        <v>0</v>
      </c>
      <c r="Q59" s="396">
        <f t="shared" si="14"/>
        <v>0</v>
      </c>
      <c r="R59" s="396">
        <f t="shared" si="15"/>
        <v>0</v>
      </c>
      <c r="S59" s="396">
        <f t="shared" si="16"/>
        <v>0</v>
      </c>
      <c r="T59" s="396">
        <f t="shared" si="17"/>
        <v>0</v>
      </c>
      <c r="U59" s="396">
        <f t="shared" si="18"/>
        <v>0</v>
      </c>
    </row>
    <row r="60" spans="1:21" ht="15.75" hidden="1" customHeight="1" x14ac:dyDescent="0.3">
      <c r="A60" s="202" t="str">
        <f t="shared" si="19"/>
        <v>Showerhead</v>
      </c>
      <c r="B60" s="203">
        <f t="shared" ref="B60:D60" si="41">B27</f>
        <v>10</v>
      </c>
      <c r="C60" s="204">
        <f t="shared" si="41"/>
        <v>4.2672999999999996</v>
      </c>
      <c r="D60" s="205">
        <f t="shared" si="41"/>
        <v>0.8</v>
      </c>
      <c r="E60" s="206"/>
      <c r="F60" s="206"/>
      <c r="G60" s="206"/>
      <c r="H60" s="206"/>
      <c r="I60" s="206"/>
      <c r="J60" s="206"/>
      <c r="K60" s="396">
        <f t="shared" si="8"/>
        <v>0</v>
      </c>
      <c r="L60" s="396">
        <f t="shared" si="9"/>
        <v>0</v>
      </c>
      <c r="M60" s="396">
        <f t="shared" si="10"/>
        <v>0</v>
      </c>
      <c r="N60" s="396">
        <f t="shared" si="11"/>
        <v>0</v>
      </c>
      <c r="O60" s="396">
        <f t="shared" si="12"/>
        <v>0</v>
      </c>
      <c r="P60" s="396">
        <f t="shared" si="13"/>
        <v>0</v>
      </c>
      <c r="Q60" s="396">
        <f t="shared" si="14"/>
        <v>0</v>
      </c>
      <c r="R60" s="396">
        <f t="shared" si="15"/>
        <v>0</v>
      </c>
      <c r="S60" s="396">
        <f t="shared" si="16"/>
        <v>0</v>
      </c>
      <c r="T60" s="396">
        <f t="shared" si="17"/>
        <v>0</v>
      </c>
      <c r="U60" s="396">
        <f t="shared" si="18"/>
        <v>0</v>
      </c>
    </row>
    <row r="61" spans="1:21" ht="15.75" hidden="1" customHeight="1" x14ac:dyDescent="0.3">
      <c r="A61" s="202" t="str">
        <f t="shared" si="19"/>
        <v>Faucet Aerator</v>
      </c>
      <c r="B61" s="203">
        <f t="shared" ref="B61:D61" si="42">B28</f>
        <v>10</v>
      </c>
      <c r="C61" s="204">
        <f t="shared" si="42"/>
        <v>2.3620999999999999</v>
      </c>
      <c r="D61" s="205">
        <f t="shared" si="42"/>
        <v>0.8</v>
      </c>
      <c r="E61" s="206"/>
      <c r="F61" s="206"/>
      <c r="G61" s="206"/>
      <c r="H61" s="206"/>
      <c r="I61" s="206"/>
      <c r="J61" s="206"/>
      <c r="K61" s="396">
        <f t="shared" si="8"/>
        <v>0</v>
      </c>
      <c r="L61" s="396">
        <f t="shared" si="9"/>
        <v>0</v>
      </c>
      <c r="M61" s="396">
        <f t="shared" si="10"/>
        <v>0</v>
      </c>
      <c r="N61" s="396">
        <f t="shared" si="11"/>
        <v>0</v>
      </c>
      <c r="O61" s="396">
        <f t="shared" si="12"/>
        <v>0</v>
      </c>
      <c r="P61" s="396">
        <f t="shared" si="13"/>
        <v>0</v>
      </c>
      <c r="Q61" s="396">
        <f t="shared" si="14"/>
        <v>0</v>
      </c>
      <c r="R61" s="396">
        <f t="shared" si="15"/>
        <v>0</v>
      </c>
      <c r="S61" s="396">
        <f t="shared" si="16"/>
        <v>0</v>
      </c>
      <c r="T61" s="396">
        <f t="shared" si="17"/>
        <v>0</v>
      </c>
      <c r="U61" s="396">
        <f t="shared" si="18"/>
        <v>0</v>
      </c>
    </row>
    <row r="62" spans="1:21" ht="15.75" hidden="1" customHeight="1" x14ac:dyDescent="0.3">
      <c r="A62" s="202" t="str">
        <f t="shared" si="19"/>
        <v>Weatherstripping</v>
      </c>
      <c r="B62" s="203">
        <f t="shared" ref="B62:D62" si="43">B29</f>
        <v>20</v>
      </c>
      <c r="C62" s="204">
        <f t="shared" si="43"/>
        <v>1.0156000000000001</v>
      </c>
      <c r="D62" s="205">
        <f t="shared" si="43"/>
        <v>0.8</v>
      </c>
      <c r="E62" s="206"/>
      <c r="F62" s="206"/>
      <c r="G62" s="206"/>
      <c r="H62" s="206"/>
      <c r="I62" s="206"/>
      <c r="J62" s="206"/>
      <c r="K62" s="396">
        <f t="shared" si="8"/>
        <v>0.8125</v>
      </c>
      <c r="L62" s="396">
        <f t="shared" si="9"/>
        <v>0.8125</v>
      </c>
      <c r="M62" s="396">
        <f t="shared" si="10"/>
        <v>0.8125</v>
      </c>
      <c r="N62" s="396">
        <f t="shared" si="11"/>
        <v>0.8125</v>
      </c>
      <c r="O62" s="396">
        <f t="shared" si="12"/>
        <v>0.8125</v>
      </c>
      <c r="P62" s="396">
        <f t="shared" si="13"/>
        <v>0.8125</v>
      </c>
      <c r="Q62" s="396">
        <f t="shared" si="14"/>
        <v>0.8125</v>
      </c>
      <c r="R62" s="396">
        <f t="shared" si="15"/>
        <v>0.8125</v>
      </c>
      <c r="S62" s="396">
        <f t="shared" si="16"/>
        <v>0.8125</v>
      </c>
      <c r="T62" s="396">
        <f t="shared" si="17"/>
        <v>0</v>
      </c>
      <c r="U62" s="396">
        <f t="shared" si="18"/>
        <v>0</v>
      </c>
    </row>
    <row r="63" spans="1:21" ht="15.75" hidden="1" customHeight="1" x14ac:dyDescent="0.3">
      <c r="A63" s="202" t="str">
        <f t="shared" si="19"/>
        <v>Wall Plate Gasket</v>
      </c>
      <c r="B63" s="203">
        <f t="shared" ref="B63:D63" si="44">B30</f>
        <v>20</v>
      </c>
      <c r="C63" s="204">
        <f t="shared" si="44"/>
        <v>0.41830000000000001</v>
      </c>
      <c r="D63" s="205">
        <f t="shared" si="44"/>
        <v>0.8</v>
      </c>
      <c r="E63" s="206"/>
      <c r="F63" s="206"/>
      <c r="G63" s="206"/>
      <c r="H63" s="206"/>
      <c r="I63" s="206"/>
      <c r="J63" s="206"/>
      <c r="K63" s="396">
        <f t="shared" si="8"/>
        <v>0.3347</v>
      </c>
      <c r="L63" s="396">
        <f t="shared" si="9"/>
        <v>0.3347</v>
      </c>
      <c r="M63" s="396">
        <f t="shared" si="10"/>
        <v>0.3347</v>
      </c>
      <c r="N63" s="396">
        <f t="shared" si="11"/>
        <v>0.3347</v>
      </c>
      <c r="O63" s="396">
        <f t="shared" si="12"/>
        <v>0.3347</v>
      </c>
      <c r="P63" s="396">
        <f t="shared" si="13"/>
        <v>0.3347</v>
      </c>
      <c r="Q63" s="396">
        <f t="shared" si="14"/>
        <v>0.3347</v>
      </c>
      <c r="R63" s="396">
        <f t="shared" si="15"/>
        <v>0.3347</v>
      </c>
      <c r="S63" s="396">
        <f t="shared" si="16"/>
        <v>0.3347</v>
      </c>
      <c r="T63" s="396">
        <f t="shared" si="17"/>
        <v>0</v>
      </c>
      <c r="U63" s="396">
        <f t="shared" si="18"/>
        <v>0</v>
      </c>
    </row>
    <row r="64" spans="1:21" ht="15.75" hidden="1" customHeight="1" x14ac:dyDescent="0.3">
      <c r="A64" s="183" t="str">
        <f t="shared" ref="A64:A66" si="45">A31</f>
        <v>2024 CPAS</v>
      </c>
      <c r="B64" s="199"/>
      <c r="C64" s="185">
        <f>C31</f>
        <v>19244.412999999997</v>
      </c>
      <c r="D64" s="208">
        <f>D31</f>
        <v>0.82760368944482754</v>
      </c>
      <c r="E64" s="86"/>
      <c r="F64" s="75"/>
      <c r="G64" s="75"/>
      <c r="H64" s="75"/>
      <c r="I64" s="75"/>
      <c r="J64" s="75"/>
      <c r="K64" s="185">
        <f t="shared" si="8"/>
        <v>2335.018399999999</v>
      </c>
      <c r="L64" s="185">
        <f t="shared" si="9"/>
        <v>1820.5959</v>
      </c>
      <c r="M64" s="185">
        <f t="shared" si="10"/>
        <v>1820.5959</v>
      </c>
      <c r="N64" s="185">
        <f t="shared" si="11"/>
        <v>1638.577</v>
      </c>
      <c r="O64" s="185">
        <f t="shared" si="12"/>
        <v>452.54969999999997</v>
      </c>
      <c r="P64" s="185">
        <f t="shared" si="13"/>
        <v>330.74459999999999</v>
      </c>
      <c r="Q64" s="185">
        <f t="shared" si="14"/>
        <v>330.74459999999999</v>
      </c>
      <c r="R64" s="185">
        <f t="shared" si="15"/>
        <v>330.74459999999999</v>
      </c>
      <c r="S64" s="185">
        <f t="shared" si="16"/>
        <v>268.02339999999998</v>
      </c>
      <c r="T64" s="185">
        <f t="shared" si="17"/>
        <v>0</v>
      </c>
      <c r="U64" s="185">
        <f t="shared" si="18"/>
        <v>0</v>
      </c>
    </row>
    <row r="65" spans="1:21" ht="15.75" hidden="1" customHeight="1" x14ac:dyDescent="0.3">
      <c r="A65" s="183" t="str">
        <f t="shared" si="45"/>
        <v>Expiring 2024 CPAS</v>
      </c>
      <c r="B65" s="188"/>
      <c r="C65" s="189"/>
      <c r="D65" s="200"/>
      <c r="E65" s="78"/>
      <c r="F65" s="78"/>
      <c r="G65" s="78"/>
      <c r="H65" s="78"/>
      <c r="I65" s="78"/>
      <c r="J65" s="79"/>
      <c r="K65" s="177">
        <f t="shared" si="8"/>
        <v>9818.5345000000016</v>
      </c>
      <c r="L65" s="191">
        <f t="shared" si="9"/>
        <v>514.42249999999899</v>
      </c>
      <c r="M65" s="191">
        <f t="shared" si="10"/>
        <v>0</v>
      </c>
      <c r="N65" s="191">
        <f t="shared" si="11"/>
        <v>182.01890000000003</v>
      </c>
      <c r="O65" s="191">
        <f t="shared" si="12"/>
        <v>1186.0273</v>
      </c>
      <c r="P65" s="191">
        <f t="shared" si="13"/>
        <v>121.80509999999998</v>
      </c>
      <c r="Q65" s="191">
        <f t="shared" si="14"/>
        <v>0</v>
      </c>
      <c r="R65" s="191">
        <f t="shared" si="15"/>
        <v>0</v>
      </c>
      <c r="S65" s="191">
        <f t="shared" si="16"/>
        <v>62.72120000000001</v>
      </c>
      <c r="T65" s="191">
        <f t="shared" si="17"/>
        <v>268.02339999999998</v>
      </c>
      <c r="U65" s="191">
        <f t="shared" si="18"/>
        <v>0</v>
      </c>
    </row>
    <row r="66" spans="1:21" ht="15.75" hidden="1" customHeight="1" x14ac:dyDescent="0.3">
      <c r="A66" s="183" t="str">
        <f t="shared" si="45"/>
        <v>Expired 2024 CPAS</v>
      </c>
      <c r="B66" s="188"/>
      <c r="C66" s="189"/>
      <c r="D66" s="189"/>
      <c r="E66" s="75"/>
      <c r="F66" s="75"/>
      <c r="G66" s="75"/>
      <c r="H66" s="75"/>
      <c r="I66" s="75"/>
      <c r="J66" s="80"/>
      <c r="K66" s="177">
        <f t="shared" si="8"/>
        <v>13591.728800000001</v>
      </c>
      <c r="L66" s="193">
        <f t="shared" si="9"/>
        <v>14106.1513</v>
      </c>
      <c r="M66" s="193">
        <f t="shared" si="10"/>
        <v>14106.1513</v>
      </c>
      <c r="N66" s="193">
        <f t="shared" si="11"/>
        <v>14288.1702</v>
      </c>
      <c r="O66" s="193">
        <f t="shared" si="12"/>
        <v>15474.1975</v>
      </c>
      <c r="P66" s="193">
        <f t="shared" si="13"/>
        <v>15596.0026</v>
      </c>
      <c r="Q66" s="193">
        <f t="shared" si="14"/>
        <v>15596.0026</v>
      </c>
      <c r="R66" s="193">
        <f t="shared" si="15"/>
        <v>15596.0026</v>
      </c>
      <c r="S66" s="193">
        <f t="shared" si="16"/>
        <v>15658.7238</v>
      </c>
      <c r="T66" s="193">
        <f t="shared" si="17"/>
        <v>15926.7472</v>
      </c>
      <c r="U66" s="193">
        <f t="shared" si="18"/>
        <v>15926.7472</v>
      </c>
    </row>
    <row r="67" spans="1:21" ht="15.75" hidden="1" customHeight="1" x14ac:dyDescent="0.3">
      <c r="A67" s="196" t="str">
        <f>A34</f>
        <v>WAML</v>
      </c>
      <c r="B67" s="209">
        <f>B34</f>
        <v>10.940346238671975</v>
      </c>
      <c r="C67" s="56"/>
      <c r="D67" s="30"/>
      <c r="E67" s="30"/>
      <c r="F67" s="30"/>
      <c r="G67" s="30"/>
      <c r="H67" s="30"/>
      <c r="I67" s="30"/>
      <c r="J67" s="30"/>
      <c r="K67" s="30"/>
      <c r="L67" s="30"/>
      <c r="M67" s="30"/>
      <c r="N67" s="30"/>
      <c r="O67" s="30"/>
      <c r="P67" s="30"/>
      <c r="Q67" s="30"/>
      <c r="R67" s="30"/>
      <c r="S67" s="30"/>
      <c r="T67" s="30"/>
      <c r="U67" s="30"/>
    </row>
    <row r="69" spans="1:21" x14ac:dyDescent="0.3">
      <c r="A69" s="518" t="s">
        <v>2</v>
      </c>
      <c r="B69" s="519"/>
      <c r="C69" s="519"/>
      <c r="D69" s="519"/>
    </row>
    <row r="70" spans="1:21" x14ac:dyDescent="0.3">
      <c r="A70" s="520" t="s">
        <v>520</v>
      </c>
      <c r="B70" s="521"/>
      <c r="C70" s="521"/>
      <c r="D70" s="522"/>
    </row>
  </sheetData>
  <mergeCells count="11">
    <mergeCell ref="A69:D69"/>
    <mergeCell ref="A70:D70"/>
    <mergeCell ref="AV3:AV4"/>
    <mergeCell ref="A36:A37"/>
    <mergeCell ref="B36:B37"/>
    <mergeCell ref="C36:C37"/>
    <mergeCell ref="D36:D37"/>
    <mergeCell ref="A3:A4"/>
    <mergeCell ref="B3:B4"/>
    <mergeCell ref="C3:C4"/>
    <mergeCell ref="D3:D4"/>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06C8-8F1C-4C54-998C-0580D5A8124D}">
  <dimension ref="A1:AV35"/>
  <sheetViews>
    <sheetView workbookViewId="0">
      <selection activeCell="A14" sqref="A14:D15"/>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611</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111"/>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08" t="s">
        <v>245</v>
      </c>
      <c r="B3" s="510" t="s">
        <v>0</v>
      </c>
      <c r="C3" s="510" t="s">
        <v>282</v>
      </c>
      <c r="D3" s="510" t="s">
        <v>57</v>
      </c>
      <c r="E3" s="1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4" t="s">
        <v>1</v>
      </c>
    </row>
    <row r="4" spans="1:48" ht="15.75" customHeight="1" x14ac:dyDescent="0.3">
      <c r="A4" s="513"/>
      <c r="B4" s="512"/>
      <c r="C4" s="512"/>
      <c r="D4" s="515"/>
      <c r="E4" s="1">
        <v>2018</v>
      </c>
      <c r="F4" s="1">
        <f>E4+1</f>
        <v>2019</v>
      </c>
      <c r="G4" s="1">
        <f t="shared" ref="G4:J4" si="0">F4+1</f>
        <v>2020</v>
      </c>
      <c r="H4" s="1">
        <f t="shared" si="0"/>
        <v>2021</v>
      </c>
      <c r="I4" s="1">
        <f t="shared" si="0"/>
        <v>2022</v>
      </c>
      <c r="J4" s="1">
        <f t="shared" si="0"/>
        <v>2023</v>
      </c>
      <c r="K4" s="1">
        <f t="shared" ref="K4:V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si="1"/>
        <v>2033</v>
      </c>
      <c r="U4" s="1">
        <f t="shared" si="1"/>
        <v>2034</v>
      </c>
      <c r="V4" s="1">
        <f t="shared" si="1"/>
        <v>2035</v>
      </c>
      <c r="W4" s="1">
        <f t="shared" ref="W4" si="2">V4+1</f>
        <v>2036</v>
      </c>
      <c r="X4" s="1">
        <f t="shared" ref="X4" si="3">W4+1</f>
        <v>2037</v>
      </c>
      <c r="Y4" s="1">
        <f t="shared" ref="Y4" si="4">X4+1</f>
        <v>2038</v>
      </c>
      <c r="Z4" s="1">
        <f t="shared" ref="Z4" si="5">Y4+1</f>
        <v>2039</v>
      </c>
      <c r="AA4" s="1">
        <f t="shared" ref="AA4" si="6">Z4+1</f>
        <v>2040</v>
      </c>
      <c r="AB4" s="1">
        <f t="shared" ref="AB4" si="7">AA4+1</f>
        <v>2041</v>
      </c>
      <c r="AC4" s="1">
        <f t="shared" ref="AC4" si="8">AB4+1</f>
        <v>2042</v>
      </c>
      <c r="AD4" s="1">
        <f t="shared" ref="AD4" si="9">AC4+1</f>
        <v>2043</v>
      </c>
      <c r="AE4" s="1">
        <f t="shared" ref="AE4" si="10">AD4+1</f>
        <v>2044</v>
      </c>
      <c r="AF4" s="1">
        <f t="shared" ref="AF4" si="11">AE4+1</f>
        <v>2045</v>
      </c>
      <c r="AG4" s="1">
        <f t="shared" ref="AG4" si="12">AF4+1</f>
        <v>2046</v>
      </c>
      <c r="AH4" s="1">
        <f t="shared" ref="AH4" si="13">AG4+1</f>
        <v>2047</v>
      </c>
      <c r="AI4" s="1">
        <f t="shared" ref="AI4" si="14">AH4+1</f>
        <v>2048</v>
      </c>
      <c r="AJ4" s="1">
        <f t="shared" ref="AJ4" si="15">AI4+1</f>
        <v>2049</v>
      </c>
      <c r="AK4" s="1">
        <f t="shared" ref="AK4" si="16">AJ4+1</f>
        <v>2050</v>
      </c>
      <c r="AL4" s="1">
        <f t="shared" ref="AL4" si="17">AK4+1</f>
        <v>2051</v>
      </c>
      <c r="AM4" s="1">
        <f t="shared" ref="AM4" si="18">AL4+1</f>
        <v>2052</v>
      </c>
      <c r="AN4" s="1">
        <f t="shared" ref="AN4" si="19">AM4+1</f>
        <v>2053</v>
      </c>
      <c r="AO4" s="1">
        <f t="shared" ref="AO4" si="20">AN4+1</f>
        <v>2054</v>
      </c>
      <c r="AP4" s="1">
        <f t="shared" ref="AP4" si="21">AO4+1</f>
        <v>2055</v>
      </c>
      <c r="AQ4" s="1">
        <f t="shared" ref="AQ4" si="22">AP4+1</f>
        <v>2056</v>
      </c>
      <c r="AR4" s="1">
        <f t="shared" ref="AR4" si="23">AQ4+1</f>
        <v>2057</v>
      </c>
      <c r="AS4" s="1">
        <f t="shared" ref="AS4" si="24">AR4+1</f>
        <v>2058</v>
      </c>
      <c r="AT4" s="1">
        <f t="shared" ref="AT4" si="25">AS4+1</f>
        <v>2059</v>
      </c>
      <c r="AU4" s="1">
        <f t="shared" ref="AU4" si="26">AT4+1</f>
        <v>2060</v>
      </c>
      <c r="AV4" s="515"/>
    </row>
    <row r="5" spans="1:48" ht="15.75" customHeight="1" x14ac:dyDescent="0.3">
      <c r="A5" s="222" t="s">
        <v>309</v>
      </c>
      <c r="B5" s="223">
        <v>10</v>
      </c>
      <c r="C5" s="180">
        <v>3107.7135890278864</v>
      </c>
      <c r="D5" s="224">
        <f>K5/C5</f>
        <v>0.91600000000000004</v>
      </c>
      <c r="E5" s="93"/>
      <c r="F5" s="137"/>
      <c r="G5" s="117"/>
      <c r="H5" s="117"/>
      <c r="I5" s="117"/>
      <c r="J5" s="220"/>
      <c r="K5" s="180">
        <v>2846.6656475495442</v>
      </c>
      <c r="L5" s="180">
        <v>2846.6656475495442</v>
      </c>
      <c r="M5" s="180">
        <v>2846.6656475495442</v>
      </c>
      <c r="N5" s="180">
        <v>2846.6656475495442</v>
      </c>
      <c r="O5" s="180">
        <v>2846.6656475495442</v>
      </c>
      <c r="P5" s="180">
        <v>2846.6656475495442</v>
      </c>
      <c r="Q5" s="180">
        <v>2846.6656475495442</v>
      </c>
      <c r="R5" s="180">
        <v>2305.7991745151312</v>
      </c>
      <c r="S5" s="180">
        <v>2305.7991745151312</v>
      </c>
      <c r="T5" s="180">
        <v>2305.7991745151312</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SUM(K5:AU5)</f>
        <v>26844.057056392201</v>
      </c>
    </row>
    <row r="6" spans="1:48" ht="15.75" customHeight="1" x14ac:dyDescent="0.3">
      <c r="A6" s="222" t="s">
        <v>312</v>
      </c>
      <c r="B6" s="223">
        <v>10</v>
      </c>
      <c r="C6" s="180">
        <v>681.45412572199973</v>
      </c>
      <c r="D6" s="224">
        <f t="shared" ref="D6:D9" si="27">K6/C6</f>
        <v>0.90100000000000002</v>
      </c>
      <c r="E6" s="93"/>
      <c r="F6" s="137"/>
      <c r="G6" s="117"/>
      <c r="H6" s="117"/>
      <c r="I6" s="117"/>
      <c r="J6" s="220"/>
      <c r="K6" s="180">
        <v>613.9901672755218</v>
      </c>
      <c r="L6" s="180">
        <v>613.9901672755218</v>
      </c>
      <c r="M6" s="180">
        <v>613.9901672755218</v>
      </c>
      <c r="N6" s="180">
        <v>613.9901672755218</v>
      </c>
      <c r="O6" s="180">
        <v>613.9901672755218</v>
      </c>
      <c r="P6" s="180">
        <v>613.9901672755218</v>
      </c>
      <c r="Q6" s="180">
        <v>613.9901672755218</v>
      </c>
      <c r="R6" s="180">
        <v>448.21282211113089</v>
      </c>
      <c r="S6" s="180">
        <v>448.21282211113089</v>
      </c>
      <c r="T6" s="180">
        <v>448.21282211113089</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211">
        <f>SUM(K6:AU6)</f>
        <v>5642.5696372620441</v>
      </c>
    </row>
    <row r="7" spans="1:48" ht="15.75" customHeight="1" x14ac:dyDescent="0.3">
      <c r="A7" s="222" t="s">
        <v>315</v>
      </c>
      <c r="B7" s="223">
        <v>10</v>
      </c>
      <c r="C7" s="180">
        <v>841.60723354921458</v>
      </c>
      <c r="D7" s="224">
        <f t="shared" si="27"/>
        <v>0.88300000000000001</v>
      </c>
      <c r="E7" s="93"/>
      <c r="F7" s="137"/>
      <c r="G7" s="117"/>
      <c r="H7" s="117"/>
      <c r="I7" s="117"/>
      <c r="J7" s="220"/>
      <c r="K7" s="180">
        <v>743.13918722395647</v>
      </c>
      <c r="L7" s="180">
        <v>743.13918722395647</v>
      </c>
      <c r="M7" s="180">
        <v>743.13918722395647</v>
      </c>
      <c r="N7" s="180">
        <v>743.13918722395647</v>
      </c>
      <c r="O7" s="180">
        <v>743.13918722395647</v>
      </c>
      <c r="P7" s="180">
        <v>743.13918722395647</v>
      </c>
      <c r="Q7" s="180">
        <v>743.13918722395647</v>
      </c>
      <c r="R7" s="180">
        <v>497.90325544005088</v>
      </c>
      <c r="S7" s="180">
        <v>497.90325544005088</v>
      </c>
      <c r="T7" s="180">
        <v>497.90325544005088</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f>SUM(AV5:AV6)</f>
        <v>32486.626693654245</v>
      </c>
    </row>
    <row r="8" spans="1:48" ht="15.75" customHeight="1" x14ac:dyDescent="0.3">
      <c r="A8" s="222" t="s">
        <v>320</v>
      </c>
      <c r="B8" s="223">
        <v>8</v>
      </c>
      <c r="C8" s="180">
        <v>32.599797169434403</v>
      </c>
      <c r="D8" s="224">
        <f t="shared" si="27"/>
        <v>0.99799999999999989</v>
      </c>
      <c r="E8" s="93"/>
      <c r="F8" s="137"/>
      <c r="G8" s="117"/>
      <c r="H8" s="117"/>
      <c r="I8" s="117"/>
      <c r="J8" s="220"/>
      <c r="K8" s="180">
        <v>32.534597575095532</v>
      </c>
      <c r="L8" s="180">
        <v>32.534597575095532</v>
      </c>
      <c r="M8" s="180">
        <v>32.534597575095532</v>
      </c>
      <c r="N8" s="180">
        <v>32.534597575095532</v>
      </c>
      <c r="O8" s="180">
        <v>32.534597575095532</v>
      </c>
      <c r="P8" s="180">
        <v>32.534597575095532</v>
      </c>
      <c r="Q8" s="180">
        <v>32.534597575095532</v>
      </c>
      <c r="R8" s="180">
        <v>32.534597575095532</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f>SUM(K8:AU8)</f>
        <v>260.2767806007642</v>
      </c>
    </row>
    <row r="9" spans="1:48" x14ac:dyDescent="0.3">
      <c r="A9" s="183" t="s">
        <v>480</v>
      </c>
      <c r="B9" s="199"/>
      <c r="C9" s="185">
        <f>SUM(C5:C8)</f>
        <v>4663.3747454685354</v>
      </c>
      <c r="D9" s="208">
        <f t="shared" si="27"/>
        <v>0.90842572832917123</v>
      </c>
      <c r="E9" s="95"/>
      <c r="F9" s="95"/>
      <c r="G9" s="221"/>
      <c r="H9" s="221"/>
      <c r="I9" s="221"/>
      <c r="J9" s="95"/>
      <c r="K9" s="185">
        <f>SUM(K5:K8)</f>
        <v>4236.3295996241177</v>
      </c>
      <c r="L9" s="185">
        <f>SUM(L5:L8)</f>
        <v>4236.3295996241177</v>
      </c>
      <c r="M9" s="185">
        <f t="shared" ref="M9:O9" si="28">SUM(M5:M8)</f>
        <v>4236.3295996241177</v>
      </c>
      <c r="N9" s="185">
        <f t="shared" si="28"/>
        <v>4236.3295996241177</v>
      </c>
      <c r="O9" s="185">
        <f t="shared" si="28"/>
        <v>4236.3295996241177</v>
      </c>
      <c r="P9" s="185">
        <f t="shared" ref="P9:AU9" si="29">SUM(P5:P8)</f>
        <v>4236.3295996241177</v>
      </c>
      <c r="Q9" s="185">
        <f t="shared" si="29"/>
        <v>4236.3295996241177</v>
      </c>
      <c r="R9" s="185">
        <f t="shared" si="29"/>
        <v>3284.4498496414085</v>
      </c>
      <c r="S9" s="185">
        <f t="shared" si="29"/>
        <v>3251.9152520663129</v>
      </c>
      <c r="T9" s="185">
        <f t="shared" si="29"/>
        <v>3251.9152520663129</v>
      </c>
      <c r="U9" s="185">
        <f t="shared" si="29"/>
        <v>0</v>
      </c>
      <c r="V9" s="185">
        <f t="shared" si="29"/>
        <v>0</v>
      </c>
      <c r="W9" s="185">
        <f t="shared" si="29"/>
        <v>0</v>
      </c>
      <c r="X9" s="185">
        <f t="shared" si="29"/>
        <v>0</v>
      </c>
      <c r="Y9" s="185">
        <f t="shared" si="29"/>
        <v>0</v>
      </c>
      <c r="Z9" s="185">
        <f t="shared" si="29"/>
        <v>0</v>
      </c>
      <c r="AA9" s="185">
        <f t="shared" si="29"/>
        <v>0</v>
      </c>
      <c r="AB9" s="185">
        <f t="shared" si="29"/>
        <v>0</v>
      </c>
      <c r="AC9" s="185">
        <f t="shared" si="29"/>
        <v>0</v>
      </c>
      <c r="AD9" s="185">
        <f t="shared" si="29"/>
        <v>0</v>
      </c>
      <c r="AE9" s="185">
        <f t="shared" si="29"/>
        <v>0</v>
      </c>
      <c r="AF9" s="185">
        <f t="shared" si="29"/>
        <v>0</v>
      </c>
      <c r="AG9" s="185">
        <f t="shared" si="29"/>
        <v>0</v>
      </c>
      <c r="AH9" s="185">
        <f t="shared" si="29"/>
        <v>0</v>
      </c>
      <c r="AI9" s="185">
        <f t="shared" si="29"/>
        <v>0</v>
      </c>
      <c r="AJ9" s="185">
        <f t="shared" si="29"/>
        <v>0</v>
      </c>
      <c r="AK9" s="185">
        <f t="shared" si="29"/>
        <v>0</v>
      </c>
      <c r="AL9" s="185">
        <f t="shared" si="29"/>
        <v>0</v>
      </c>
      <c r="AM9" s="185">
        <f t="shared" si="29"/>
        <v>0</v>
      </c>
      <c r="AN9" s="185">
        <f t="shared" si="29"/>
        <v>0</v>
      </c>
      <c r="AO9" s="185">
        <f t="shared" si="29"/>
        <v>0</v>
      </c>
      <c r="AP9" s="185">
        <f t="shared" si="29"/>
        <v>0</v>
      </c>
      <c r="AQ9" s="185">
        <f t="shared" si="29"/>
        <v>0</v>
      </c>
      <c r="AR9" s="185">
        <f t="shared" si="29"/>
        <v>0</v>
      </c>
      <c r="AS9" s="185">
        <f t="shared" si="29"/>
        <v>0</v>
      </c>
      <c r="AT9" s="185">
        <f t="shared" si="29"/>
        <v>0</v>
      </c>
      <c r="AU9" s="185">
        <f t="shared" si="29"/>
        <v>0</v>
      </c>
      <c r="AV9" s="177">
        <f>SUM(K9:AU9)</f>
        <v>39442.587551142853</v>
      </c>
    </row>
    <row r="10" spans="1:48" x14ac:dyDescent="0.3">
      <c r="A10" s="183" t="s">
        <v>481</v>
      </c>
      <c r="B10" s="188"/>
      <c r="C10" s="189"/>
      <c r="D10" s="200"/>
      <c r="E10" s="95"/>
      <c r="F10" s="95"/>
      <c r="G10" s="96"/>
      <c r="H10" s="96"/>
      <c r="I10" s="96"/>
      <c r="J10" s="95"/>
      <c r="K10" s="177">
        <v>0</v>
      </c>
      <c r="L10" s="177">
        <f>K9-L9</f>
        <v>0</v>
      </c>
      <c r="M10" s="177">
        <f t="shared" ref="M10:O10" si="30">L9-M9</f>
        <v>0</v>
      </c>
      <c r="N10" s="177">
        <f t="shared" si="30"/>
        <v>0</v>
      </c>
      <c r="O10" s="177">
        <f t="shared" si="30"/>
        <v>0</v>
      </c>
      <c r="P10" s="177">
        <f t="shared" ref="P10" si="31">O9-P9</f>
        <v>0</v>
      </c>
      <c r="Q10" s="177">
        <f t="shared" ref="Q10" si="32">P9-Q9</f>
        <v>0</v>
      </c>
      <c r="R10" s="177">
        <f t="shared" ref="R10" si="33">Q9-R9</f>
        <v>951.8797499827092</v>
      </c>
      <c r="S10" s="177">
        <f t="shared" ref="S10" si="34">R9-S9</f>
        <v>32.534597575095631</v>
      </c>
      <c r="T10" s="177">
        <f t="shared" ref="T10" si="35">S9-T9</f>
        <v>0</v>
      </c>
      <c r="U10" s="177">
        <f t="shared" ref="U10" si="36">T9-U9</f>
        <v>3251.9152520663129</v>
      </c>
      <c r="V10" s="177">
        <f t="shared" ref="V10" si="37">U9-V9</f>
        <v>0</v>
      </c>
      <c r="W10" s="177">
        <f t="shared" ref="W10" si="38">V9-W9</f>
        <v>0</v>
      </c>
      <c r="X10" s="177">
        <f t="shared" ref="X10" si="39">W9-X9</f>
        <v>0</v>
      </c>
      <c r="Y10" s="177">
        <f t="shared" ref="Y10" si="40">X9-Y9</f>
        <v>0</v>
      </c>
      <c r="Z10" s="177">
        <f t="shared" ref="Z10" si="41">Y9-Z9</f>
        <v>0</v>
      </c>
      <c r="AA10" s="177">
        <f t="shared" ref="AA10" si="42">Z9-AA9</f>
        <v>0</v>
      </c>
      <c r="AB10" s="177">
        <f t="shared" ref="AB10" si="43">AA9-AB9</f>
        <v>0</v>
      </c>
      <c r="AC10" s="177">
        <f t="shared" ref="AC10" si="44">AB9-AC9</f>
        <v>0</v>
      </c>
      <c r="AD10" s="177">
        <f t="shared" ref="AD10" si="45">AC9-AD9</f>
        <v>0</v>
      </c>
      <c r="AE10" s="177">
        <f t="shared" ref="AE10" si="46">AD9-AE9</f>
        <v>0</v>
      </c>
      <c r="AF10" s="177">
        <f t="shared" ref="AF10" si="47">AE9-AF9</f>
        <v>0</v>
      </c>
      <c r="AG10" s="177">
        <f t="shared" ref="AG10" si="48">AF9-AG9</f>
        <v>0</v>
      </c>
      <c r="AH10" s="177">
        <f t="shared" ref="AH10" si="49">AG9-AH9</f>
        <v>0</v>
      </c>
      <c r="AI10" s="177">
        <f t="shared" ref="AI10" si="50">AH9-AI9</f>
        <v>0</v>
      </c>
      <c r="AJ10" s="177">
        <f t="shared" ref="AJ10" si="51">AI9-AJ9</f>
        <v>0</v>
      </c>
      <c r="AK10" s="177">
        <f t="shared" ref="AK10" si="52">AJ9-AK9</f>
        <v>0</v>
      </c>
      <c r="AL10" s="177">
        <f t="shared" ref="AL10" si="53">AK9-AL9</f>
        <v>0</v>
      </c>
      <c r="AM10" s="177">
        <f t="shared" ref="AM10" si="54">AL9-AM9</f>
        <v>0</v>
      </c>
      <c r="AN10" s="177">
        <f t="shared" ref="AN10" si="55">AM9-AN9</f>
        <v>0</v>
      </c>
      <c r="AO10" s="177">
        <f t="shared" ref="AO10" si="56">AN9-AO9</f>
        <v>0</v>
      </c>
      <c r="AP10" s="177">
        <f t="shared" ref="AP10" si="57">AO9-AP9</f>
        <v>0</v>
      </c>
      <c r="AQ10" s="177">
        <f t="shared" ref="AQ10" si="58">AP9-AQ9</f>
        <v>0</v>
      </c>
      <c r="AR10" s="177">
        <f t="shared" ref="AR10" si="59">AQ9-AR9</f>
        <v>0</v>
      </c>
      <c r="AS10" s="177">
        <f t="shared" ref="AS10" si="60">AR9-AS9</f>
        <v>0</v>
      </c>
      <c r="AT10" s="177">
        <f t="shared" ref="AT10" si="61">AS9-AT9</f>
        <v>0</v>
      </c>
      <c r="AU10" s="177">
        <f t="shared" ref="AU10" si="62">AT9-AU9</f>
        <v>0</v>
      </c>
      <c r="AV10" s="85"/>
    </row>
    <row r="11" spans="1:48" x14ac:dyDescent="0.3">
      <c r="A11" s="183" t="s">
        <v>482</v>
      </c>
      <c r="B11" s="188"/>
      <c r="C11" s="189"/>
      <c r="D11" s="189"/>
      <c r="E11" s="95"/>
      <c r="F11" s="95"/>
      <c r="G11" s="96"/>
      <c r="H11" s="96"/>
      <c r="I11" s="96"/>
      <c r="J11" s="95"/>
      <c r="K11" s="177">
        <f>$K$9-L9</f>
        <v>0</v>
      </c>
      <c r="L11" s="177">
        <f>$K$9-L9</f>
        <v>0</v>
      </c>
      <c r="M11" s="177">
        <f t="shared" ref="M11:O11" si="63">$K$9-M9</f>
        <v>0</v>
      </c>
      <c r="N11" s="177">
        <f t="shared" si="63"/>
        <v>0</v>
      </c>
      <c r="O11" s="177">
        <f t="shared" si="63"/>
        <v>0</v>
      </c>
      <c r="P11" s="177">
        <f t="shared" ref="P11:AU11" si="64">$K$9-P9</f>
        <v>0</v>
      </c>
      <c r="Q11" s="177">
        <f t="shared" si="64"/>
        <v>0</v>
      </c>
      <c r="R11" s="177">
        <f t="shared" si="64"/>
        <v>951.8797499827092</v>
      </c>
      <c r="S11" s="177">
        <f t="shared" si="64"/>
        <v>984.41434755780483</v>
      </c>
      <c r="T11" s="177">
        <f t="shared" si="64"/>
        <v>984.41434755780483</v>
      </c>
      <c r="U11" s="177">
        <f t="shared" si="64"/>
        <v>4236.3295996241177</v>
      </c>
      <c r="V11" s="177">
        <f t="shared" si="64"/>
        <v>4236.3295996241177</v>
      </c>
      <c r="W11" s="177">
        <f t="shared" si="64"/>
        <v>4236.3295996241177</v>
      </c>
      <c r="X11" s="177">
        <f t="shared" si="64"/>
        <v>4236.3295996241177</v>
      </c>
      <c r="Y11" s="177">
        <f t="shared" si="64"/>
        <v>4236.3295996241177</v>
      </c>
      <c r="Z11" s="177">
        <f t="shared" si="64"/>
        <v>4236.3295996241177</v>
      </c>
      <c r="AA11" s="177">
        <f t="shared" si="64"/>
        <v>4236.3295996241177</v>
      </c>
      <c r="AB11" s="177">
        <f t="shared" si="64"/>
        <v>4236.3295996241177</v>
      </c>
      <c r="AC11" s="177">
        <f t="shared" si="64"/>
        <v>4236.3295996241177</v>
      </c>
      <c r="AD11" s="177">
        <f t="shared" si="64"/>
        <v>4236.3295996241177</v>
      </c>
      <c r="AE11" s="177">
        <f t="shared" si="64"/>
        <v>4236.3295996241177</v>
      </c>
      <c r="AF11" s="177">
        <f t="shared" si="64"/>
        <v>4236.3295996241177</v>
      </c>
      <c r="AG11" s="177">
        <f t="shared" si="64"/>
        <v>4236.3295996241177</v>
      </c>
      <c r="AH11" s="177">
        <f t="shared" si="64"/>
        <v>4236.3295996241177</v>
      </c>
      <c r="AI11" s="177">
        <f t="shared" si="64"/>
        <v>4236.3295996241177</v>
      </c>
      <c r="AJ11" s="177">
        <f t="shared" si="64"/>
        <v>4236.3295996241177</v>
      </c>
      <c r="AK11" s="177">
        <f t="shared" si="64"/>
        <v>4236.3295996241177</v>
      </c>
      <c r="AL11" s="177">
        <f t="shared" si="64"/>
        <v>4236.3295996241177</v>
      </c>
      <c r="AM11" s="177">
        <f t="shared" si="64"/>
        <v>4236.3295996241177</v>
      </c>
      <c r="AN11" s="177">
        <f t="shared" si="64"/>
        <v>4236.3295996241177</v>
      </c>
      <c r="AO11" s="177">
        <f t="shared" si="64"/>
        <v>4236.3295996241177</v>
      </c>
      <c r="AP11" s="177">
        <f t="shared" si="64"/>
        <v>4236.3295996241177</v>
      </c>
      <c r="AQ11" s="177">
        <f t="shared" si="64"/>
        <v>4236.3295996241177</v>
      </c>
      <c r="AR11" s="177">
        <f t="shared" si="64"/>
        <v>4236.3295996241177</v>
      </c>
      <c r="AS11" s="177">
        <f t="shared" si="64"/>
        <v>4236.3295996241177</v>
      </c>
      <c r="AT11" s="177">
        <f t="shared" si="64"/>
        <v>4236.3295996241177</v>
      </c>
      <c r="AU11" s="177">
        <f t="shared" si="64"/>
        <v>4236.3295996241177</v>
      </c>
      <c r="AV11" s="81"/>
    </row>
    <row r="12" spans="1:48" x14ac:dyDescent="0.3">
      <c r="A12" s="196" t="s">
        <v>66</v>
      </c>
      <c r="B12" s="209">
        <f>SUMPRODUCT(B5:B8,C5:C8)/C9</f>
        <v>9.9860187958511766</v>
      </c>
      <c r="C12" s="56"/>
      <c r="D12" s="30"/>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48" ht="15.75" customHeight="1" x14ac:dyDescent="0.3">
      <c r="A13" s="30"/>
      <c r="B13" s="30"/>
      <c r="C13" s="30"/>
      <c r="D13" s="30"/>
      <c r="E13" s="30"/>
      <c r="F13" s="30"/>
      <c r="G13" s="30"/>
      <c r="H13" s="30"/>
      <c r="I13" s="30"/>
      <c r="J13" s="30"/>
      <c r="K13" s="30"/>
      <c r="L13" s="30"/>
      <c r="M13" s="30"/>
      <c r="N13" s="30"/>
      <c r="O13" s="30"/>
      <c r="P13" s="30"/>
      <c r="Q13" s="30"/>
    </row>
    <row r="14" spans="1:48" ht="15.75" customHeight="1" x14ac:dyDescent="0.3">
      <c r="A14" s="518" t="s">
        <v>2</v>
      </c>
      <c r="B14" s="519"/>
      <c r="C14" s="519"/>
      <c r="D14" s="519"/>
      <c r="K14" s="21"/>
    </row>
    <row r="15" spans="1:48" ht="15.75" customHeight="1" x14ac:dyDescent="0.3">
      <c r="A15" s="520" t="s">
        <v>520</v>
      </c>
      <c r="B15" s="521"/>
      <c r="C15" s="521"/>
      <c r="D15" s="522"/>
    </row>
    <row r="16" spans="1:48" ht="15.75" customHeight="1" x14ac:dyDescent="0.3">
      <c r="K16" s="21"/>
    </row>
    <row r="17" spans="11:11" ht="15.75" customHeight="1" x14ac:dyDescent="0.3"/>
    <row r="18" spans="11:11" ht="15.75" customHeight="1" x14ac:dyDescent="0.3"/>
    <row r="19" spans="11:11" ht="15.75" customHeight="1" x14ac:dyDescent="0.3"/>
    <row r="20" spans="11:11" ht="15.75" customHeight="1" x14ac:dyDescent="0.3"/>
    <row r="21" spans="11:11" ht="15.75" customHeight="1" x14ac:dyDescent="0.3"/>
    <row r="22" spans="11:11" ht="15.75" customHeight="1" x14ac:dyDescent="0.3"/>
    <row r="23" spans="11:11" ht="15.75" customHeight="1" x14ac:dyDescent="0.3">
      <c r="K23" s="21"/>
    </row>
    <row r="24" spans="11:11" ht="15.75" customHeight="1" x14ac:dyDescent="0.3">
      <c r="K24" s="21"/>
    </row>
    <row r="25" spans="11:11" ht="15.75" customHeight="1" x14ac:dyDescent="0.3"/>
    <row r="28" spans="11:11" ht="14.45" customHeight="1" x14ac:dyDescent="0.3"/>
    <row r="29" spans="11:11" ht="14.45" customHeight="1" x14ac:dyDescent="0.3"/>
    <row r="30" spans="11:11" ht="14.45" customHeight="1" x14ac:dyDescent="0.3"/>
    <row r="31" spans="11:11" ht="14.45" customHeight="1" x14ac:dyDescent="0.3"/>
    <row r="32" spans="11:11" ht="14.45" customHeight="1" x14ac:dyDescent="0.3"/>
    <row r="33" ht="14.45" customHeight="1" x14ac:dyDescent="0.3"/>
    <row r="34" ht="14.45" customHeight="1" x14ac:dyDescent="0.3"/>
    <row r="35" ht="14.45" customHeight="1" x14ac:dyDescent="0.3"/>
  </sheetData>
  <mergeCells count="7">
    <mergeCell ref="A14:D14"/>
    <mergeCell ref="A15:D15"/>
    <mergeCell ref="A3:A4"/>
    <mergeCell ref="B3:B4"/>
    <mergeCell ref="C3:C4"/>
    <mergeCell ref="D3:D4"/>
    <mergeCell ref="AV3:AV4"/>
  </mergeCell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E565-F31F-4210-93F3-179197FD3ADA}">
  <dimension ref="A1:AV41"/>
  <sheetViews>
    <sheetView workbookViewId="0">
      <selection activeCell="A20" sqref="A20:D21"/>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610</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111"/>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08" t="s">
        <v>245</v>
      </c>
      <c r="B3" s="510" t="s">
        <v>0</v>
      </c>
      <c r="C3" s="510" t="s">
        <v>282</v>
      </c>
      <c r="D3" s="510" t="s">
        <v>57</v>
      </c>
      <c r="E3" s="1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4" t="s">
        <v>1</v>
      </c>
    </row>
    <row r="4" spans="1:48" ht="15.75" customHeight="1" x14ac:dyDescent="0.3">
      <c r="A4" s="513"/>
      <c r="B4" s="512"/>
      <c r="C4" s="512"/>
      <c r="D4" s="515"/>
      <c r="E4" s="1">
        <v>2018</v>
      </c>
      <c r="F4" s="1">
        <f>E4+1</f>
        <v>2019</v>
      </c>
      <c r="G4" s="1">
        <f t="shared" ref="G4:J4" si="0">F4+1</f>
        <v>2020</v>
      </c>
      <c r="H4" s="1">
        <f t="shared" si="0"/>
        <v>2021</v>
      </c>
      <c r="I4" s="1">
        <f t="shared" si="0"/>
        <v>2022</v>
      </c>
      <c r="J4" s="1">
        <f t="shared" si="0"/>
        <v>2023</v>
      </c>
      <c r="K4" s="1">
        <f t="shared" ref="K4:Y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si="1"/>
        <v>2033</v>
      </c>
      <c r="U4" s="1">
        <f t="shared" si="1"/>
        <v>2034</v>
      </c>
      <c r="V4" s="1">
        <f t="shared" si="1"/>
        <v>2035</v>
      </c>
      <c r="W4" s="1">
        <f t="shared" si="1"/>
        <v>2036</v>
      </c>
      <c r="X4" s="1">
        <f t="shared" si="1"/>
        <v>2037</v>
      </c>
      <c r="Y4" s="1">
        <f t="shared" si="1"/>
        <v>2038</v>
      </c>
      <c r="Z4" s="1">
        <f t="shared" ref="Z4" si="2">Y4+1</f>
        <v>2039</v>
      </c>
      <c r="AA4" s="1">
        <f t="shared" ref="AA4" si="3">Z4+1</f>
        <v>2040</v>
      </c>
      <c r="AB4" s="1">
        <f t="shared" ref="AB4" si="4">AA4+1</f>
        <v>2041</v>
      </c>
      <c r="AC4" s="1">
        <f t="shared" ref="AC4" si="5">AB4+1</f>
        <v>2042</v>
      </c>
      <c r="AD4" s="1">
        <f t="shared" ref="AD4" si="6">AC4+1</f>
        <v>2043</v>
      </c>
      <c r="AE4" s="1">
        <f t="shared" ref="AE4" si="7">AD4+1</f>
        <v>2044</v>
      </c>
      <c r="AF4" s="1">
        <f t="shared" ref="AF4" si="8">AE4+1</f>
        <v>2045</v>
      </c>
      <c r="AG4" s="1">
        <f t="shared" ref="AG4" si="9">AF4+1</f>
        <v>2046</v>
      </c>
      <c r="AH4" s="1">
        <f t="shared" ref="AH4" si="10">AG4+1</f>
        <v>2047</v>
      </c>
      <c r="AI4" s="1">
        <f t="shared" ref="AI4" si="11">AH4+1</f>
        <v>2048</v>
      </c>
      <c r="AJ4" s="1">
        <f t="shared" ref="AJ4" si="12">AI4+1</f>
        <v>2049</v>
      </c>
      <c r="AK4" s="1">
        <f t="shared" ref="AK4" si="13">AJ4+1</f>
        <v>2050</v>
      </c>
      <c r="AL4" s="1">
        <f t="shared" ref="AL4" si="14">AK4+1</f>
        <v>2051</v>
      </c>
      <c r="AM4" s="1">
        <f t="shared" ref="AM4" si="15">AL4+1</f>
        <v>2052</v>
      </c>
      <c r="AN4" s="1">
        <f t="shared" ref="AN4" si="16">AM4+1</f>
        <v>2053</v>
      </c>
      <c r="AO4" s="1">
        <f t="shared" ref="AO4" si="17">AN4+1</f>
        <v>2054</v>
      </c>
      <c r="AP4" s="1">
        <f t="shared" ref="AP4" si="18">AO4+1</f>
        <v>2055</v>
      </c>
      <c r="AQ4" s="1">
        <f t="shared" ref="AQ4" si="19">AP4+1</f>
        <v>2056</v>
      </c>
      <c r="AR4" s="1">
        <f t="shared" ref="AR4" si="20">AQ4+1</f>
        <v>2057</v>
      </c>
      <c r="AS4" s="1">
        <f t="shared" ref="AS4" si="21">AR4+1</f>
        <v>2058</v>
      </c>
      <c r="AT4" s="1">
        <f t="shared" ref="AT4" si="22">AS4+1</f>
        <v>2059</v>
      </c>
      <c r="AU4" s="1">
        <f t="shared" ref="AU4" si="23">AT4+1</f>
        <v>2060</v>
      </c>
      <c r="AV4" s="515"/>
    </row>
    <row r="5" spans="1:48" ht="15.75" customHeight="1" x14ac:dyDescent="0.3">
      <c r="A5" s="222" t="s">
        <v>308</v>
      </c>
      <c r="B5" s="223">
        <v>10</v>
      </c>
      <c r="C5" s="180">
        <v>2649.1476744352221</v>
      </c>
      <c r="D5" s="224">
        <f>K5/C5</f>
        <v>0.69000000000000006</v>
      </c>
      <c r="E5" s="93"/>
      <c r="F5" s="137"/>
      <c r="G5" s="117"/>
      <c r="H5" s="117"/>
      <c r="I5" s="117"/>
      <c r="J5" s="220"/>
      <c r="K5" s="396">
        <v>1827.9118953603033</v>
      </c>
      <c r="L5" s="396">
        <v>1827.9118953603033</v>
      </c>
      <c r="M5" s="396">
        <v>1827.9118953603033</v>
      </c>
      <c r="N5" s="396">
        <v>1827.9118953603033</v>
      </c>
      <c r="O5" s="396">
        <v>621.49004442250316</v>
      </c>
      <c r="P5" s="396">
        <v>621.49004442250316</v>
      </c>
      <c r="Q5" s="396">
        <v>621.49004442250316</v>
      </c>
      <c r="R5" s="396">
        <v>621.49004442250316</v>
      </c>
      <c r="S5" s="396">
        <v>621.49004442250316</v>
      </c>
      <c r="T5" s="396">
        <v>621.49004442250316</v>
      </c>
      <c r="U5" s="396">
        <v>0</v>
      </c>
      <c r="V5" s="396">
        <v>0</v>
      </c>
      <c r="W5" s="396">
        <v>0</v>
      </c>
      <c r="X5" s="396">
        <v>0</v>
      </c>
      <c r="Y5" s="396">
        <v>0</v>
      </c>
      <c r="Z5" s="396">
        <v>0</v>
      </c>
      <c r="AA5" s="396">
        <v>0</v>
      </c>
      <c r="AB5" s="396">
        <v>0</v>
      </c>
      <c r="AC5" s="396">
        <v>0</v>
      </c>
      <c r="AD5" s="396">
        <v>0</v>
      </c>
      <c r="AE5" s="396">
        <v>0</v>
      </c>
      <c r="AF5" s="396">
        <v>0</v>
      </c>
      <c r="AG5" s="396">
        <v>0</v>
      </c>
      <c r="AH5" s="396">
        <v>0</v>
      </c>
      <c r="AI5" s="396">
        <v>0</v>
      </c>
      <c r="AJ5" s="180">
        <v>0</v>
      </c>
      <c r="AK5" s="396">
        <v>0</v>
      </c>
      <c r="AL5" s="396">
        <v>0</v>
      </c>
      <c r="AM5" s="396">
        <v>0</v>
      </c>
      <c r="AN5" s="396">
        <v>0</v>
      </c>
      <c r="AO5" s="396">
        <v>0</v>
      </c>
      <c r="AP5" s="396">
        <v>0</v>
      </c>
      <c r="AQ5" s="396">
        <v>0</v>
      </c>
      <c r="AR5" s="396">
        <v>0</v>
      </c>
      <c r="AS5" s="396">
        <v>0</v>
      </c>
      <c r="AT5" s="396">
        <v>0</v>
      </c>
      <c r="AU5" s="180">
        <v>0</v>
      </c>
      <c r="AV5" s="211">
        <f>SUM(K5:AU5)</f>
        <v>11040.587847976229</v>
      </c>
    </row>
    <row r="6" spans="1:48" ht="15.75" customHeight="1" x14ac:dyDescent="0.3">
      <c r="A6" s="222" t="s">
        <v>310</v>
      </c>
      <c r="B6" s="223">
        <v>5.5370985603543739</v>
      </c>
      <c r="C6" s="180">
        <v>400.82709661541878</v>
      </c>
      <c r="D6" s="224">
        <f t="shared" ref="D6:D15" si="24">K6/C6</f>
        <v>0.81200000000000006</v>
      </c>
      <c r="E6" s="93"/>
      <c r="F6" s="137"/>
      <c r="G6" s="117"/>
      <c r="H6" s="117"/>
      <c r="I6" s="117"/>
      <c r="J6" s="220"/>
      <c r="K6" s="396">
        <v>325.47160245172006</v>
      </c>
      <c r="L6" s="396">
        <v>325.47160245172006</v>
      </c>
      <c r="M6" s="396">
        <v>325.47160245172006</v>
      </c>
      <c r="N6" s="396">
        <v>325.47160245172006</v>
      </c>
      <c r="O6" s="396">
        <v>110.66034483358483</v>
      </c>
      <c r="P6" s="396">
        <v>59.435511898436985</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180">
        <v>0</v>
      </c>
      <c r="AK6" s="396">
        <v>0</v>
      </c>
      <c r="AL6" s="396">
        <v>0</v>
      </c>
      <c r="AM6" s="396">
        <v>0</v>
      </c>
      <c r="AN6" s="396">
        <v>0</v>
      </c>
      <c r="AO6" s="396">
        <v>0</v>
      </c>
      <c r="AP6" s="396">
        <v>0</v>
      </c>
      <c r="AQ6" s="396">
        <v>0</v>
      </c>
      <c r="AR6" s="396">
        <v>0</v>
      </c>
      <c r="AS6" s="396">
        <v>0</v>
      </c>
      <c r="AT6" s="396">
        <v>0</v>
      </c>
      <c r="AU6" s="180">
        <v>0</v>
      </c>
      <c r="AV6" s="211">
        <f t="shared" ref="AV6:AV14" si="25">SUM(K6:AU6)</f>
        <v>1471.982266538902</v>
      </c>
    </row>
    <row r="7" spans="1:48" ht="15.75" customHeight="1" x14ac:dyDescent="0.3">
      <c r="A7" s="222" t="s">
        <v>311</v>
      </c>
      <c r="B7" s="223">
        <v>10</v>
      </c>
      <c r="C7" s="180">
        <v>696.1998525967598</v>
      </c>
      <c r="D7" s="224">
        <f t="shared" si="24"/>
        <v>0.69000000000000006</v>
      </c>
      <c r="E7" s="93"/>
      <c r="F7" s="137"/>
      <c r="G7" s="117"/>
      <c r="H7" s="117"/>
      <c r="I7" s="117"/>
      <c r="J7" s="220"/>
      <c r="K7" s="396">
        <v>480.37789829176432</v>
      </c>
      <c r="L7" s="396">
        <v>480.37789829176432</v>
      </c>
      <c r="M7" s="396">
        <v>480.37789829176432</v>
      </c>
      <c r="N7" s="396">
        <v>480.37789829176432</v>
      </c>
      <c r="O7" s="396">
        <v>293.03051795797626</v>
      </c>
      <c r="P7" s="396">
        <v>293.03051795797626</v>
      </c>
      <c r="Q7" s="396">
        <v>293.03051795797626</v>
      </c>
      <c r="R7" s="396">
        <v>293.03051795797626</v>
      </c>
      <c r="S7" s="396">
        <v>293.03051795797626</v>
      </c>
      <c r="T7" s="396">
        <v>293.03051795797626</v>
      </c>
      <c r="U7" s="396">
        <v>0</v>
      </c>
      <c r="V7" s="396">
        <v>0</v>
      </c>
      <c r="W7" s="396">
        <v>0</v>
      </c>
      <c r="X7" s="396">
        <v>0</v>
      </c>
      <c r="Y7" s="396">
        <v>0</v>
      </c>
      <c r="Z7" s="396">
        <v>0</v>
      </c>
      <c r="AA7" s="396">
        <v>0</v>
      </c>
      <c r="AB7" s="396">
        <v>0</v>
      </c>
      <c r="AC7" s="396">
        <v>0</v>
      </c>
      <c r="AD7" s="396">
        <v>0</v>
      </c>
      <c r="AE7" s="396">
        <v>0</v>
      </c>
      <c r="AF7" s="396">
        <v>0</v>
      </c>
      <c r="AG7" s="396">
        <v>0</v>
      </c>
      <c r="AH7" s="396">
        <v>0</v>
      </c>
      <c r="AI7" s="396">
        <v>0</v>
      </c>
      <c r="AJ7" s="180">
        <v>0</v>
      </c>
      <c r="AK7" s="396">
        <v>0</v>
      </c>
      <c r="AL7" s="396">
        <v>0</v>
      </c>
      <c r="AM7" s="396">
        <v>0</v>
      </c>
      <c r="AN7" s="396">
        <v>0</v>
      </c>
      <c r="AO7" s="396">
        <v>0</v>
      </c>
      <c r="AP7" s="396">
        <v>0</v>
      </c>
      <c r="AQ7" s="396">
        <v>0</v>
      </c>
      <c r="AR7" s="396">
        <v>0</v>
      </c>
      <c r="AS7" s="396">
        <v>0</v>
      </c>
      <c r="AT7" s="396">
        <v>0</v>
      </c>
      <c r="AU7" s="180">
        <v>0</v>
      </c>
      <c r="AV7" s="211">
        <f t="shared" si="25"/>
        <v>3679.6947009149153</v>
      </c>
    </row>
    <row r="8" spans="1:48" ht="15.75" customHeight="1" x14ac:dyDescent="0.3">
      <c r="A8" s="222" t="s">
        <v>313</v>
      </c>
      <c r="B8" s="223">
        <v>6.921373200442968</v>
      </c>
      <c r="C8" s="180">
        <v>196.07099182009335</v>
      </c>
      <c r="D8" s="224">
        <f t="shared" si="24"/>
        <v>0.79400000000000004</v>
      </c>
      <c r="E8" s="93"/>
      <c r="F8" s="137"/>
      <c r="G8" s="117"/>
      <c r="H8" s="117"/>
      <c r="I8" s="117"/>
      <c r="J8" s="220"/>
      <c r="K8" s="396">
        <v>155.68036750515412</v>
      </c>
      <c r="L8" s="396">
        <v>155.68036750515412</v>
      </c>
      <c r="M8" s="396">
        <v>155.68036750515412</v>
      </c>
      <c r="N8" s="396">
        <v>155.68036750515412</v>
      </c>
      <c r="O8" s="396">
        <v>94.96502417814402</v>
      </c>
      <c r="P8" s="396">
        <v>94.96502417814402</v>
      </c>
      <c r="Q8" s="396">
        <v>87.498228257160392</v>
      </c>
      <c r="R8" s="396">
        <v>0</v>
      </c>
      <c r="S8" s="396">
        <v>0</v>
      </c>
      <c r="T8" s="396">
        <v>0</v>
      </c>
      <c r="U8" s="396">
        <v>0</v>
      </c>
      <c r="V8" s="396">
        <v>0</v>
      </c>
      <c r="W8" s="396">
        <v>0</v>
      </c>
      <c r="X8" s="396">
        <v>0</v>
      </c>
      <c r="Y8" s="396">
        <v>0</v>
      </c>
      <c r="Z8" s="396">
        <v>0</v>
      </c>
      <c r="AA8" s="396">
        <v>0</v>
      </c>
      <c r="AB8" s="396">
        <v>0</v>
      </c>
      <c r="AC8" s="396">
        <v>0</v>
      </c>
      <c r="AD8" s="396">
        <v>0</v>
      </c>
      <c r="AE8" s="396">
        <v>0</v>
      </c>
      <c r="AF8" s="396">
        <v>0</v>
      </c>
      <c r="AG8" s="396">
        <v>0</v>
      </c>
      <c r="AH8" s="396">
        <v>0</v>
      </c>
      <c r="AI8" s="396">
        <v>0</v>
      </c>
      <c r="AJ8" s="180">
        <v>0</v>
      </c>
      <c r="AK8" s="396">
        <v>0</v>
      </c>
      <c r="AL8" s="396">
        <v>0</v>
      </c>
      <c r="AM8" s="396">
        <v>0</v>
      </c>
      <c r="AN8" s="396">
        <v>0</v>
      </c>
      <c r="AO8" s="396">
        <v>0</v>
      </c>
      <c r="AP8" s="396">
        <v>0</v>
      </c>
      <c r="AQ8" s="396">
        <v>0</v>
      </c>
      <c r="AR8" s="396">
        <v>0</v>
      </c>
      <c r="AS8" s="396">
        <v>0</v>
      </c>
      <c r="AT8" s="396">
        <v>0</v>
      </c>
      <c r="AU8" s="180">
        <v>0</v>
      </c>
      <c r="AV8" s="211">
        <f t="shared" si="25"/>
        <v>900.14974663406497</v>
      </c>
    </row>
    <row r="9" spans="1:48" ht="15.75" customHeight="1" x14ac:dyDescent="0.3">
      <c r="A9" s="222" t="s">
        <v>314</v>
      </c>
      <c r="B9" s="223">
        <v>10</v>
      </c>
      <c r="C9" s="180">
        <v>868.67073898729018</v>
      </c>
      <c r="D9" s="224">
        <f t="shared" si="24"/>
        <v>0.69000000000000006</v>
      </c>
      <c r="E9" s="93"/>
      <c r="F9" s="137"/>
      <c r="G9" s="117"/>
      <c r="H9" s="117"/>
      <c r="I9" s="117"/>
      <c r="J9" s="220"/>
      <c r="K9" s="396">
        <v>599.3828099012303</v>
      </c>
      <c r="L9" s="396">
        <v>599.3828099012303</v>
      </c>
      <c r="M9" s="396">
        <v>599.3828099012303</v>
      </c>
      <c r="N9" s="396">
        <v>599.3828099012303</v>
      </c>
      <c r="O9" s="396">
        <v>419.56796693086119</v>
      </c>
      <c r="P9" s="396">
        <v>419.56796693086119</v>
      </c>
      <c r="Q9" s="396">
        <v>419.56796693086119</v>
      </c>
      <c r="R9" s="396">
        <v>419.56796693086119</v>
      </c>
      <c r="S9" s="396">
        <v>419.56796693086119</v>
      </c>
      <c r="T9" s="396">
        <v>419.56796693086119</v>
      </c>
      <c r="U9" s="396">
        <v>0</v>
      </c>
      <c r="V9" s="396">
        <v>0</v>
      </c>
      <c r="W9" s="396">
        <v>0</v>
      </c>
      <c r="X9" s="396">
        <v>0</v>
      </c>
      <c r="Y9" s="396">
        <v>0</v>
      </c>
      <c r="Z9" s="396">
        <v>0</v>
      </c>
      <c r="AA9" s="396">
        <v>0</v>
      </c>
      <c r="AB9" s="396">
        <v>0</v>
      </c>
      <c r="AC9" s="396">
        <v>0</v>
      </c>
      <c r="AD9" s="396">
        <v>0</v>
      </c>
      <c r="AE9" s="396">
        <v>0</v>
      </c>
      <c r="AF9" s="396">
        <v>0</v>
      </c>
      <c r="AG9" s="396">
        <v>0</v>
      </c>
      <c r="AH9" s="396">
        <v>0</v>
      </c>
      <c r="AI9" s="396">
        <v>0</v>
      </c>
      <c r="AJ9" s="180">
        <v>0</v>
      </c>
      <c r="AK9" s="396">
        <v>0</v>
      </c>
      <c r="AL9" s="396">
        <v>0</v>
      </c>
      <c r="AM9" s="396">
        <v>0</v>
      </c>
      <c r="AN9" s="396">
        <v>0</v>
      </c>
      <c r="AO9" s="396">
        <v>0</v>
      </c>
      <c r="AP9" s="396">
        <v>0</v>
      </c>
      <c r="AQ9" s="396">
        <v>0</v>
      </c>
      <c r="AR9" s="396">
        <v>0</v>
      </c>
      <c r="AS9" s="396">
        <v>0</v>
      </c>
      <c r="AT9" s="396">
        <v>0</v>
      </c>
      <c r="AU9" s="180">
        <v>0</v>
      </c>
      <c r="AV9" s="211">
        <f t="shared" si="25"/>
        <v>4914.9390411900877</v>
      </c>
    </row>
    <row r="10" spans="1:48" ht="15.75" customHeight="1" x14ac:dyDescent="0.3">
      <c r="A10" s="222" t="s">
        <v>316</v>
      </c>
      <c r="B10" s="223">
        <v>4.7065337763012183</v>
      </c>
      <c r="C10" s="180">
        <v>243.41075363640661</v>
      </c>
      <c r="D10" s="224">
        <f t="shared" si="24"/>
        <v>0.78500000000000003</v>
      </c>
      <c r="E10" s="93"/>
      <c r="F10" s="137"/>
      <c r="G10" s="117"/>
      <c r="H10" s="117"/>
      <c r="I10" s="117"/>
      <c r="J10" s="220"/>
      <c r="K10" s="396">
        <v>191.07744160457921</v>
      </c>
      <c r="L10" s="396">
        <v>191.07744160457921</v>
      </c>
      <c r="M10" s="396">
        <v>191.07744160457921</v>
      </c>
      <c r="N10" s="396">
        <v>191.07744160457921</v>
      </c>
      <c r="O10" s="396">
        <v>94.501866468001197</v>
      </c>
      <c r="P10" s="396">
        <v>0</v>
      </c>
      <c r="Q10" s="396">
        <v>0</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180">
        <v>0</v>
      </c>
      <c r="AK10" s="396">
        <v>0</v>
      </c>
      <c r="AL10" s="396">
        <v>0</v>
      </c>
      <c r="AM10" s="396">
        <v>0</v>
      </c>
      <c r="AN10" s="396">
        <v>0</v>
      </c>
      <c r="AO10" s="396">
        <v>0</v>
      </c>
      <c r="AP10" s="396">
        <v>0</v>
      </c>
      <c r="AQ10" s="396">
        <v>0</v>
      </c>
      <c r="AR10" s="396">
        <v>0</v>
      </c>
      <c r="AS10" s="396">
        <v>0</v>
      </c>
      <c r="AT10" s="396">
        <v>0</v>
      </c>
      <c r="AU10" s="180">
        <v>0</v>
      </c>
      <c r="AV10" s="211">
        <f t="shared" si="25"/>
        <v>858.81163288631797</v>
      </c>
    </row>
    <row r="11" spans="1:48" ht="15.75" customHeight="1" x14ac:dyDescent="0.3">
      <c r="A11" s="222" t="s">
        <v>317</v>
      </c>
      <c r="B11" s="223">
        <v>14.797277300976621</v>
      </c>
      <c r="C11" s="180">
        <v>129.09217439547461</v>
      </c>
      <c r="D11" s="224">
        <f t="shared" si="24"/>
        <v>0.91400000000000003</v>
      </c>
      <c r="E11" s="93"/>
      <c r="F11" s="137"/>
      <c r="G11" s="117"/>
      <c r="H11" s="117"/>
      <c r="I11" s="117"/>
      <c r="J11" s="220"/>
      <c r="K11" s="396">
        <v>117.9902473974638</v>
      </c>
      <c r="L11" s="396">
        <v>117.9902473974638</v>
      </c>
      <c r="M11" s="396">
        <v>117.9902473974638</v>
      </c>
      <c r="N11" s="396">
        <v>117.9902473974638</v>
      </c>
      <c r="O11" s="396">
        <v>71.974050912452924</v>
      </c>
      <c r="P11" s="396">
        <v>71.974050912452924</v>
      </c>
      <c r="Q11" s="396">
        <v>71.974050912452924</v>
      </c>
      <c r="R11" s="396">
        <v>71.974050912452924</v>
      </c>
      <c r="S11" s="396">
        <v>71.974050912452924</v>
      </c>
      <c r="T11" s="396">
        <v>71.974050912452924</v>
      </c>
      <c r="U11" s="396">
        <v>71.974050912452924</v>
      </c>
      <c r="V11" s="396">
        <v>71.974050912452924</v>
      </c>
      <c r="W11" s="396">
        <v>71.974050912452924</v>
      </c>
      <c r="X11" s="396">
        <v>71.974050912452924</v>
      </c>
      <c r="Y11" s="396">
        <v>57.383277051834355</v>
      </c>
      <c r="Z11" s="396">
        <v>0</v>
      </c>
      <c r="AA11" s="396">
        <v>0</v>
      </c>
      <c r="AB11" s="396">
        <v>0</v>
      </c>
      <c r="AC11" s="396">
        <v>0</v>
      </c>
      <c r="AD11" s="396">
        <v>0</v>
      </c>
      <c r="AE11" s="396">
        <v>0</v>
      </c>
      <c r="AF11" s="396">
        <v>0</v>
      </c>
      <c r="AG11" s="396">
        <v>0</v>
      </c>
      <c r="AH11" s="396">
        <v>0</v>
      </c>
      <c r="AI11" s="396">
        <v>0</v>
      </c>
      <c r="AJ11" s="180">
        <v>0</v>
      </c>
      <c r="AK11" s="396">
        <v>0</v>
      </c>
      <c r="AL11" s="396">
        <v>0</v>
      </c>
      <c r="AM11" s="396">
        <v>0</v>
      </c>
      <c r="AN11" s="396">
        <v>0</v>
      </c>
      <c r="AO11" s="396">
        <v>0</v>
      </c>
      <c r="AP11" s="396">
        <v>0</v>
      </c>
      <c r="AQ11" s="396">
        <v>0</v>
      </c>
      <c r="AR11" s="396">
        <v>0</v>
      </c>
      <c r="AS11" s="396">
        <v>0</v>
      </c>
      <c r="AT11" s="396">
        <v>0</v>
      </c>
      <c r="AU11" s="180">
        <v>0</v>
      </c>
      <c r="AV11" s="211">
        <f t="shared" si="25"/>
        <v>1249.0847757662182</v>
      </c>
    </row>
    <row r="12" spans="1:48" ht="15.75" customHeight="1" x14ac:dyDescent="0.3">
      <c r="A12" s="222" t="s">
        <v>318</v>
      </c>
      <c r="B12" s="223">
        <v>11.619800139437601</v>
      </c>
      <c r="C12" s="180">
        <v>0.56979021763659643</v>
      </c>
      <c r="D12" s="224">
        <f t="shared" si="24"/>
        <v>0.69000000000000006</v>
      </c>
      <c r="E12" s="93"/>
      <c r="F12" s="137"/>
      <c r="G12" s="117"/>
      <c r="H12" s="117"/>
      <c r="I12" s="117"/>
      <c r="J12" s="220"/>
      <c r="K12" s="396">
        <v>0.39315525016925157</v>
      </c>
      <c r="L12" s="396">
        <v>0.39315525016925157</v>
      </c>
      <c r="M12" s="396">
        <v>0.39315525016925157</v>
      </c>
      <c r="N12" s="396">
        <v>0.39315525016925157</v>
      </c>
      <c r="O12" s="396">
        <v>0.23982470260324346</v>
      </c>
      <c r="P12" s="396">
        <v>0.23982470260324346</v>
      </c>
      <c r="Q12" s="396">
        <v>0.23982470260324346</v>
      </c>
      <c r="R12" s="396">
        <v>0.23982470260324346</v>
      </c>
      <c r="S12" s="396">
        <v>0.23982470260324346</v>
      </c>
      <c r="T12" s="396">
        <v>0.23982470260324346</v>
      </c>
      <c r="U12" s="396">
        <v>0.23982470260324346</v>
      </c>
      <c r="V12" s="396">
        <v>0.14864338411407141</v>
      </c>
      <c r="W12" s="396">
        <v>0</v>
      </c>
      <c r="X12" s="396">
        <v>0</v>
      </c>
      <c r="Y12" s="396">
        <v>0</v>
      </c>
      <c r="Z12" s="396">
        <v>0</v>
      </c>
      <c r="AA12" s="396">
        <v>0</v>
      </c>
      <c r="AB12" s="396">
        <v>0</v>
      </c>
      <c r="AC12" s="396">
        <v>0</v>
      </c>
      <c r="AD12" s="396">
        <v>0</v>
      </c>
      <c r="AE12" s="396">
        <v>0</v>
      </c>
      <c r="AF12" s="396">
        <v>0</v>
      </c>
      <c r="AG12" s="396">
        <v>0</v>
      </c>
      <c r="AH12" s="396">
        <v>0</v>
      </c>
      <c r="AI12" s="396">
        <v>0</v>
      </c>
      <c r="AJ12" s="180">
        <v>0</v>
      </c>
      <c r="AK12" s="396">
        <v>0</v>
      </c>
      <c r="AL12" s="396">
        <v>0</v>
      </c>
      <c r="AM12" s="396">
        <v>0</v>
      </c>
      <c r="AN12" s="396">
        <v>0</v>
      </c>
      <c r="AO12" s="396">
        <v>0</v>
      </c>
      <c r="AP12" s="396">
        <v>0</v>
      </c>
      <c r="AQ12" s="396">
        <v>0</v>
      </c>
      <c r="AR12" s="396">
        <v>0</v>
      </c>
      <c r="AS12" s="396">
        <v>0</v>
      </c>
      <c r="AT12" s="396">
        <v>0</v>
      </c>
      <c r="AU12" s="180">
        <v>0</v>
      </c>
      <c r="AV12" s="211">
        <f t="shared" si="25"/>
        <v>3.4000373030137827</v>
      </c>
    </row>
    <row r="13" spans="1:48" ht="15.75" customHeight="1" x14ac:dyDescent="0.3">
      <c r="A13" s="222" t="s">
        <v>319</v>
      </c>
      <c r="B13" s="223">
        <v>8</v>
      </c>
      <c r="C13" s="180">
        <v>2.807394752602828</v>
      </c>
      <c r="D13" s="224">
        <f t="shared" si="24"/>
        <v>0.69000000000000006</v>
      </c>
      <c r="E13" s="93"/>
      <c r="F13" s="137"/>
      <c r="G13" s="117"/>
      <c r="H13" s="117"/>
      <c r="I13" s="117"/>
      <c r="J13" s="220"/>
      <c r="K13" s="396">
        <v>1.9371023792959514</v>
      </c>
      <c r="L13" s="396">
        <v>1.9371023792959514</v>
      </c>
      <c r="M13" s="396">
        <v>1.9371023792959514</v>
      </c>
      <c r="N13" s="396">
        <v>1.9371023792959514</v>
      </c>
      <c r="O13" s="396">
        <v>1.9371023792959514</v>
      </c>
      <c r="P13" s="396">
        <v>1.9371023792959514</v>
      </c>
      <c r="Q13" s="396">
        <v>1.9371023792959514</v>
      </c>
      <c r="R13" s="396">
        <v>1.9371023792959514</v>
      </c>
      <c r="S13" s="396">
        <v>0</v>
      </c>
      <c r="T13" s="396">
        <v>0</v>
      </c>
      <c r="U13" s="396">
        <v>0</v>
      </c>
      <c r="V13" s="396">
        <v>0</v>
      </c>
      <c r="W13" s="396">
        <v>0</v>
      </c>
      <c r="X13" s="396">
        <v>0</v>
      </c>
      <c r="Y13" s="396">
        <v>0</v>
      </c>
      <c r="Z13" s="396">
        <v>0</v>
      </c>
      <c r="AA13" s="396">
        <v>0</v>
      </c>
      <c r="AB13" s="396">
        <v>0</v>
      </c>
      <c r="AC13" s="396">
        <v>0</v>
      </c>
      <c r="AD13" s="396">
        <v>0</v>
      </c>
      <c r="AE13" s="396">
        <v>0</v>
      </c>
      <c r="AF13" s="396">
        <v>0</v>
      </c>
      <c r="AG13" s="396">
        <v>0</v>
      </c>
      <c r="AH13" s="396">
        <v>0</v>
      </c>
      <c r="AI13" s="396">
        <v>0</v>
      </c>
      <c r="AJ13" s="180">
        <v>0</v>
      </c>
      <c r="AK13" s="396">
        <v>0</v>
      </c>
      <c r="AL13" s="396">
        <v>0</v>
      </c>
      <c r="AM13" s="396">
        <v>0</v>
      </c>
      <c r="AN13" s="396">
        <v>0</v>
      </c>
      <c r="AO13" s="396">
        <v>0</v>
      </c>
      <c r="AP13" s="396">
        <v>0</v>
      </c>
      <c r="AQ13" s="396">
        <v>0</v>
      </c>
      <c r="AR13" s="396">
        <v>0</v>
      </c>
      <c r="AS13" s="396">
        <v>0</v>
      </c>
      <c r="AT13" s="396">
        <v>0</v>
      </c>
      <c r="AU13" s="180">
        <v>0</v>
      </c>
      <c r="AV13" s="211">
        <f t="shared" si="25"/>
        <v>15.496819034367608</v>
      </c>
    </row>
    <row r="14" spans="1:48" ht="15.75" customHeight="1" x14ac:dyDescent="0.3">
      <c r="A14" s="222" t="s">
        <v>321</v>
      </c>
      <c r="B14" s="223">
        <v>10</v>
      </c>
      <c r="C14" s="180">
        <v>9.0635540785314817</v>
      </c>
      <c r="D14" s="224">
        <f t="shared" si="24"/>
        <v>0.67600000000000005</v>
      </c>
      <c r="E14" s="93"/>
      <c r="F14" s="137"/>
      <c r="G14" s="117"/>
      <c r="H14" s="117"/>
      <c r="I14" s="117"/>
      <c r="J14" s="220"/>
      <c r="K14" s="396">
        <v>6.1269625570872819</v>
      </c>
      <c r="L14" s="396">
        <v>6.1269625570872819</v>
      </c>
      <c r="M14" s="396">
        <v>6.1269625570872819</v>
      </c>
      <c r="N14" s="396">
        <v>6.1269625570872819</v>
      </c>
      <c r="O14" s="396">
        <v>2.4507850228349128</v>
      </c>
      <c r="P14" s="396">
        <v>2.4507850228349128</v>
      </c>
      <c r="Q14" s="396">
        <v>2.4507850228349128</v>
      </c>
      <c r="R14" s="396">
        <v>2.4507850228349128</v>
      </c>
      <c r="S14" s="396">
        <v>2.4507850228349128</v>
      </c>
      <c r="T14" s="396">
        <v>2.4507850228349128</v>
      </c>
      <c r="U14" s="396">
        <v>0</v>
      </c>
      <c r="V14" s="396">
        <v>0</v>
      </c>
      <c r="W14" s="396">
        <v>0</v>
      </c>
      <c r="X14" s="396">
        <v>0</v>
      </c>
      <c r="Y14" s="396">
        <v>0</v>
      </c>
      <c r="Z14" s="396">
        <v>0</v>
      </c>
      <c r="AA14" s="396">
        <v>0</v>
      </c>
      <c r="AB14" s="396">
        <v>0</v>
      </c>
      <c r="AC14" s="396">
        <v>0</v>
      </c>
      <c r="AD14" s="396">
        <v>0</v>
      </c>
      <c r="AE14" s="396">
        <v>0</v>
      </c>
      <c r="AF14" s="396">
        <v>0</v>
      </c>
      <c r="AG14" s="396">
        <v>0</v>
      </c>
      <c r="AH14" s="396">
        <v>0</v>
      </c>
      <c r="AI14" s="396">
        <v>0</v>
      </c>
      <c r="AJ14" s="180">
        <v>0</v>
      </c>
      <c r="AK14" s="396">
        <v>0</v>
      </c>
      <c r="AL14" s="396">
        <v>0</v>
      </c>
      <c r="AM14" s="396">
        <v>0</v>
      </c>
      <c r="AN14" s="396">
        <v>0</v>
      </c>
      <c r="AO14" s="396">
        <v>0</v>
      </c>
      <c r="AP14" s="396">
        <v>0</v>
      </c>
      <c r="AQ14" s="396">
        <v>0</v>
      </c>
      <c r="AR14" s="396">
        <v>0</v>
      </c>
      <c r="AS14" s="396">
        <v>0</v>
      </c>
      <c r="AT14" s="396">
        <v>0</v>
      </c>
      <c r="AU14" s="180">
        <v>0</v>
      </c>
      <c r="AV14" s="211">
        <f t="shared" si="25"/>
        <v>39.212560365358613</v>
      </c>
    </row>
    <row r="15" spans="1:48" x14ac:dyDescent="0.3">
      <c r="A15" s="183" t="s">
        <v>480</v>
      </c>
      <c r="B15" s="199"/>
      <c r="C15" s="185">
        <f>SUM(C5:C14)</f>
        <v>5195.8600215354354</v>
      </c>
      <c r="D15" s="208">
        <f t="shared" si="24"/>
        <v>0.71332743132743204</v>
      </c>
      <c r="E15" s="95"/>
      <c r="F15" s="95"/>
      <c r="G15" s="221"/>
      <c r="H15" s="221"/>
      <c r="I15" s="221"/>
      <c r="J15" s="95"/>
      <c r="K15" s="185">
        <f>SUM(K5:K14)</f>
        <v>3706.349482698768</v>
      </c>
      <c r="L15" s="185">
        <f>SUM(L5:L14)</f>
        <v>3706.349482698768</v>
      </c>
      <c r="M15" s="185">
        <f t="shared" ref="M15:AU15" si="26">SUM(M5:M14)</f>
        <v>3706.349482698768</v>
      </c>
      <c r="N15" s="185">
        <f t="shared" si="26"/>
        <v>3706.349482698768</v>
      </c>
      <c r="O15" s="185">
        <f t="shared" si="26"/>
        <v>1710.8175278082576</v>
      </c>
      <c r="P15" s="185">
        <f t="shared" si="26"/>
        <v>1565.0908284051086</v>
      </c>
      <c r="Q15" s="185">
        <f t="shared" si="26"/>
        <v>1498.1885205856881</v>
      </c>
      <c r="R15" s="185">
        <f t="shared" si="26"/>
        <v>1410.6902923285277</v>
      </c>
      <c r="S15" s="185">
        <f t="shared" si="26"/>
        <v>1408.7531899492317</v>
      </c>
      <c r="T15" s="185">
        <f t="shared" si="26"/>
        <v>1408.7531899492317</v>
      </c>
      <c r="U15" s="185">
        <f t="shared" si="26"/>
        <v>72.213875615056168</v>
      </c>
      <c r="V15" s="185">
        <f t="shared" si="26"/>
        <v>72.122694296566991</v>
      </c>
      <c r="W15" s="185">
        <f t="shared" si="26"/>
        <v>71.974050912452924</v>
      </c>
      <c r="X15" s="185">
        <f t="shared" si="26"/>
        <v>71.974050912452924</v>
      </c>
      <c r="Y15" s="185">
        <f t="shared" si="26"/>
        <v>57.383277051834355</v>
      </c>
      <c r="Z15" s="185">
        <f t="shared" si="26"/>
        <v>0</v>
      </c>
      <c r="AA15" s="185">
        <f t="shared" si="26"/>
        <v>0</v>
      </c>
      <c r="AB15" s="185">
        <f t="shared" si="26"/>
        <v>0</v>
      </c>
      <c r="AC15" s="185">
        <f t="shared" si="26"/>
        <v>0</v>
      </c>
      <c r="AD15" s="185">
        <f t="shared" si="26"/>
        <v>0</v>
      </c>
      <c r="AE15" s="185">
        <f t="shared" si="26"/>
        <v>0</v>
      </c>
      <c r="AF15" s="185">
        <f t="shared" si="26"/>
        <v>0</v>
      </c>
      <c r="AG15" s="185">
        <f t="shared" si="26"/>
        <v>0</v>
      </c>
      <c r="AH15" s="185">
        <f t="shared" si="26"/>
        <v>0</v>
      </c>
      <c r="AI15" s="185">
        <f t="shared" si="26"/>
        <v>0</v>
      </c>
      <c r="AJ15" s="185">
        <f t="shared" si="26"/>
        <v>0</v>
      </c>
      <c r="AK15" s="185">
        <f t="shared" si="26"/>
        <v>0</v>
      </c>
      <c r="AL15" s="185">
        <f t="shared" si="26"/>
        <v>0</v>
      </c>
      <c r="AM15" s="185">
        <f t="shared" si="26"/>
        <v>0</v>
      </c>
      <c r="AN15" s="185">
        <f t="shared" si="26"/>
        <v>0</v>
      </c>
      <c r="AO15" s="185">
        <f t="shared" si="26"/>
        <v>0</v>
      </c>
      <c r="AP15" s="185">
        <f t="shared" si="26"/>
        <v>0</v>
      </c>
      <c r="AQ15" s="185">
        <f t="shared" si="26"/>
        <v>0</v>
      </c>
      <c r="AR15" s="185">
        <f t="shared" si="26"/>
        <v>0</v>
      </c>
      <c r="AS15" s="185">
        <f t="shared" si="26"/>
        <v>0</v>
      </c>
      <c r="AT15" s="185">
        <f t="shared" si="26"/>
        <v>0</v>
      </c>
      <c r="AU15" s="185">
        <f t="shared" si="26"/>
        <v>0</v>
      </c>
      <c r="AV15" s="177">
        <f>SUM(AV5:AV14)</f>
        <v>24173.359428609474</v>
      </c>
    </row>
    <row r="16" spans="1:48" x14ac:dyDescent="0.3">
      <c r="A16" s="183" t="s">
        <v>481</v>
      </c>
      <c r="B16" s="188"/>
      <c r="C16" s="189"/>
      <c r="D16" s="200"/>
      <c r="E16" s="95"/>
      <c r="F16" s="95"/>
      <c r="G16" s="96"/>
      <c r="H16" s="96"/>
      <c r="I16" s="96"/>
      <c r="J16" s="95"/>
      <c r="K16" s="177">
        <f>K15-K15</f>
        <v>0</v>
      </c>
      <c r="L16" s="177">
        <f>K15-L15</f>
        <v>0</v>
      </c>
      <c r="M16" s="177">
        <f t="shared" ref="M16:AU16" si="27">L15-M15</f>
        <v>0</v>
      </c>
      <c r="N16" s="177">
        <f t="shared" si="27"/>
        <v>0</v>
      </c>
      <c r="O16" s="177">
        <f t="shared" si="27"/>
        <v>1995.5319548905104</v>
      </c>
      <c r="P16" s="177">
        <f t="shared" si="27"/>
        <v>145.72669940314904</v>
      </c>
      <c r="Q16" s="177">
        <f t="shared" si="27"/>
        <v>66.902307819420457</v>
      </c>
      <c r="R16" s="177">
        <f t="shared" si="27"/>
        <v>87.498228257160463</v>
      </c>
      <c r="S16" s="177">
        <f t="shared" si="27"/>
        <v>1.9371023792959932</v>
      </c>
      <c r="T16" s="177">
        <f t="shared" si="27"/>
        <v>0</v>
      </c>
      <c r="U16" s="177">
        <f t="shared" si="27"/>
        <v>1336.5393143341755</v>
      </c>
      <c r="V16" s="177">
        <f t="shared" si="27"/>
        <v>9.1181318489176988E-2</v>
      </c>
      <c r="W16" s="177">
        <f t="shared" si="27"/>
        <v>0.14864338411406663</v>
      </c>
      <c r="X16" s="177">
        <f t="shared" si="27"/>
        <v>0</v>
      </c>
      <c r="Y16" s="177">
        <f t="shared" si="27"/>
        <v>14.590773860618569</v>
      </c>
      <c r="Z16" s="177">
        <f t="shared" si="27"/>
        <v>57.383277051834355</v>
      </c>
      <c r="AA16" s="177">
        <f t="shared" si="27"/>
        <v>0</v>
      </c>
      <c r="AB16" s="177">
        <f t="shared" si="27"/>
        <v>0</v>
      </c>
      <c r="AC16" s="177">
        <f t="shared" si="27"/>
        <v>0</v>
      </c>
      <c r="AD16" s="177">
        <f t="shared" si="27"/>
        <v>0</v>
      </c>
      <c r="AE16" s="177">
        <f t="shared" si="27"/>
        <v>0</v>
      </c>
      <c r="AF16" s="177">
        <f t="shared" si="27"/>
        <v>0</v>
      </c>
      <c r="AG16" s="177">
        <f t="shared" si="27"/>
        <v>0</v>
      </c>
      <c r="AH16" s="177">
        <f t="shared" si="27"/>
        <v>0</v>
      </c>
      <c r="AI16" s="177">
        <f t="shared" si="27"/>
        <v>0</v>
      </c>
      <c r="AJ16" s="177">
        <f t="shared" si="27"/>
        <v>0</v>
      </c>
      <c r="AK16" s="177">
        <f t="shared" si="27"/>
        <v>0</v>
      </c>
      <c r="AL16" s="177">
        <f t="shared" si="27"/>
        <v>0</v>
      </c>
      <c r="AM16" s="177">
        <f t="shared" si="27"/>
        <v>0</v>
      </c>
      <c r="AN16" s="177">
        <f t="shared" si="27"/>
        <v>0</v>
      </c>
      <c r="AO16" s="177">
        <f t="shared" si="27"/>
        <v>0</v>
      </c>
      <c r="AP16" s="177">
        <f t="shared" si="27"/>
        <v>0</v>
      </c>
      <c r="AQ16" s="177">
        <f t="shared" si="27"/>
        <v>0</v>
      </c>
      <c r="AR16" s="177">
        <f t="shared" si="27"/>
        <v>0</v>
      </c>
      <c r="AS16" s="177">
        <f t="shared" si="27"/>
        <v>0</v>
      </c>
      <c r="AT16" s="177">
        <f t="shared" si="27"/>
        <v>0</v>
      </c>
      <c r="AU16" s="177">
        <f t="shared" si="27"/>
        <v>0</v>
      </c>
      <c r="AV16" s="85"/>
    </row>
    <row r="17" spans="1:48" x14ac:dyDescent="0.3">
      <c r="A17" s="183" t="s">
        <v>482</v>
      </c>
      <c r="B17" s="188"/>
      <c r="C17" s="189"/>
      <c r="D17" s="189"/>
      <c r="E17" s="95"/>
      <c r="F17" s="95"/>
      <c r="G17" s="96"/>
      <c r="H17" s="96"/>
      <c r="I17" s="96"/>
      <c r="J17" s="95"/>
      <c r="K17" s="177">
        <f>$K$15-K15</f>
        <v>0</v>
      </c>
      <c r="L17" s="177">
        <f>$K$15-L15</f>
        <v>0</v>
      </c>
      <c r="M17" s="177">
        <f t="shared" ref="M17:AU17" si="28">$K$15-M15</f>
        <v>0</v>
      </c>
      <c r="N17" s="177">
        <f t="shared" si="28"/>
        <v>0</v>
      </c>
      <c r="O17" s="177">
        <f t="shared" si="28"/>
        <v>1995.5319548905104</v>
      </c>
      <c r="P17" s="177">
        <f t="shared" si="28"/>
        <v>2141.2586542936597</v>
      </c>
      <c r="Q17" s="177">
        <f t="shared" si="28"/>
        <v>2208.1609621130801</v>
      </c>
      <c r="R17" s="177">
        <f t="shared" si="28"/>
        <v>2295.6591903702401</v>
      </c>
      <c r="S17" s="177">
        <f t="shared" si="28"/>
        <v>2297.5962927495366</v>
      </c>
      <c r="T17" s="177">
        <f t="shared" si="28"/>
        <v>2297.5962927495366</v>
      </c>
      <c r="U17" s="177">
        <f t="shared" si="28"/>
        <v>3634.1356070837119</v>
      </c>
      <c r="V17" s="177">
        <f t="shared" si="28"/>
        <v>3634.2267884022012</v>
      </c>
      <c r="W17" s="177">
        <f t="shared" si="28"/>
        <v>3634.3754317863149</v>
      </c>
      <c r="X17" s="177">
        <f t="shared" si="28"/>
        <v>3634.3754317863149</v>
      </c>
      <c r="Y17" s="177">
        <f t="shared" si="28"/>
        <v>3648.9662056469338</v>
      </c>
      <c r="Z17" s="177">
        <f t="shared" si="28"/>
        <v>3706.349482698768</v>
      </c>
      <c r="AA17" s="177">
        <f t="shared" si="28"/>
        <v>3706.349482698768</v>
      </c>
      <c r="AB17" s="177">
        <f t="shared" si="28"/>
        <v>3706.349482698768</v>
      </c>
      <c r="AC17" s="177">
        <f t="shared" si="28"/>
        <v>3706.349482698768</v>
      </c>
      <c r="AD17" s="177">
        <f t="shared" si="28"/>
        <v>3706.349482698768</v>
      </c>
      <c r="AE17" s="177">
        <f t="shared" si="28"/>
        <v>3706.349482698768</v>
      </c>
      <c r="AF17" s="177">
        <f t="shared" si="28"/>
        <v>3706.349482698768</v>
      </c>
      <c r="AG17" s="177">
        <f t="shared" si="28"/>
        <v>3706.349482698768</v>
      </c>
      <c r="AH17" s="177">
        <f t="shared" si="28"/>
        <v>3706.349482698768</v>
      </c>
      <c r="AI17" s="177">
        <f t="shared" si="28"/>
        <v>3706.349482698768</v>
      </c>
      <c r="AJ17" s="177">
        <f t="shared" si="28"/>
        <v>3706.349482698768</v>
      </c>
      <c r="AK17" s="177">
        <f t="shared" si="28"/>
        <v>3706.349482698768</v>
      </c>
      <c r="AL17" s="177">
        <f t="shared" si="28"/>
        <v>3706.349482698768</v>
      </c>
      <c r="AM17" s="177">
        <f t="shared" si="28"/>
        <v>3706.349482698768</v>
      </c>
      <c r="AN17" s="177">
        <f t="shared" si="28"/>
        <v>3706.349482698768</v>
      </c>
      <c r="AO17" s="177">
        <f t="shared" si="28"/>
        <v>3706.349482698768</v>
      </c>
      <c r="AP17" s="177">
        <f t="shared" si="28"/>
        <v>3706.349482698768</v>
      </c>
      <c r="AQ17" s="177">
        <f t="shared" si="28"/>
        <v>3706.349482698768</v>
      </c>
      <c r="AR17" s="177">
        <f t="shared" si="28"/>
        <v>3706.349482698768</v>
      </c>
      <c r="AS17" s="177">
        <f t="shared" si="28"/>
        <v>3706.349482698768</v>
      </c>
      <c r="AT17" s="177">
        <f t="shared" si="28"/>
        <v>3706.349482698768</v>
      </c>
      <c r="AU17" s="177">
        <f t="shared" si="28"/>
        <v>3706.349482698768</v>
      </c>
      <c r="AV17" s="81"/>
    </row>
    <row r="18" spans="1:48" x14ac:dyDescent="0.3">
      <c r="A18" s="196" t="s">
        <v>66</v>
      </c>
      <c r="B18" s="209">
        <f>SUMPRODUCT(B5:B14,C5:C14)/C15</f>
        <v>9.4098438541478782</v>
      </c>
      <c r="C18" s="56"/>
      <c r="D18" s="30"/>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48" ht="15.75" customHeight="1" x14ac:dyDescent="0.3">
      <c r="A19" s="30"/>
      <c r="B19" s="30"/>
      <c r="C19" s="30"/>
      <c r="D19" s="30"/>
      <c r="E19" s="30"/>
      <c r="F19" s="30"/>
      <c r="G19" s="30"/>
      <c r="H19" s="30"/>
      <c r="I19" s="30"/>
      <c r="J19" s="30"/>
      <c r="K19" s="38"/>
      <c r="L19" s="30"/>
      <c r="M19" s="30"/>
      <c r="N19" s="30"/>
      <c r="O19" s="30"/>
      <c r="P19" s="30"/>
      <c r="Q19" s="30"/>
    </row>
    <row r="20" spans="1:48" ht="15.75" customHeight="1" x14ac:dyDescent="0.3">
      <c r="A20" s="518" t="s">
        <v>2</v>
      </c>
      <c r="B20" s="519"/>
      <c r="C20" s="519"/>
      <c r="D20" s="519"/>
    </row>
    <row r="21" spans="1:48" ht="15.75" customHeight="1" x14ac:dyDescent="0.3">
      <c r="A21" s="520" t="s">
        <v>520</v>
      </c>
      <c r="B21" s="521"/>
      <c r="C21" s="521"/>
      <c r="D21" s="522"/>
    </row>
    <row r="22" spans="1:48" ht="15.75" customHeight="1" x14ac:dyDescent="0.3"/>
    <row r="23" spans="1:48" ht="15.75" customHeight="1" x14ac:dyDescent="0.3"/>
    <row r="24" spans="1:48" ht="15.75" customHeight="1" x14ac:dyDescent="0.3"/>
    <row r="25" spans="1:48" ht="15.75" customHeight="1" x14ac:dyDescent="0.3"/>
    <row r="26" spans="1:48" ht="15.75" customHeight="1" x14ac:dyDescent="0.3"/>
    <row r="27" spans="1:48" ht="15.75" customHeight="1" x14ac:dyDescent="0.3"/>
    <row r="28" spans="1:48" ht="15.75" customHeight="1" x14ac:dyDescent="0.3"/>
    <row r="29" spans="1:48" ht="15.75" customHeight="1" x14ac:dyDescent="0.3"/>
    <row r="30" spans="1:48" ht="15.75" customHeight="1" x14ac:dyDescent="0.3"/>
    <row r="31" spans="1:48" ht="15.7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sheetData>
  <mergeCells count="7">
    <mergeCell ref="A20:D20"/>
    <mergeCell ref="A21:D21"/>
    <mergeCell ref="A3:A4"/>
    <mergeCell ref="B3:B4"/>
    <mergeCell ref="C3:C4"/>
    <mergeCell ref="D3:D4"/>
    <mergeCell ref="AV3:AV4"/>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20F-2D8F-42D3-A916-35073E0171A8}">
  <dimension ref="A1:AV39"/>
  <sheetViews>
    <sheetView workbookViewId="0">
      <selection activeCell="A39" sqref="A39:K39"/>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609</v>
      </c>
    </row>
    <row r="2" spans="1:48" ht="15.75" customHeight="1" x14ac:dyDescent="0.3">
      <c r="A2" s="37"/>
    </row>
    <row r="3" spans="1:48" ht="15.75" customHeight="1" x14ac:dyDescent="0.3">
      <c r="A3" s="508" t="s">
        <v>245</v>
      </c>
      <c r="B3" s="510" t="s">
        <v>0</v>
      </c>
      <c r="C3" s="510" t="s">
        <v>282</v>
      </c>
      <c r="D3" s="510" t="s">
        <v>57</v>
      </c>
      <c r="E3" s="122"/>
      <c r="F3" s="110"/>
      <c r="G3" s="110"/>
      <c r="H3" s="110"/>
      <c r="I3" s="110"/>
      <c r="J3" s="110"/>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1" t="s">
        <v>1</v>
      </c>
    </row>
    <row r="4" spans="1:48" ht="15.75" customHeight="1"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ht="15.75" customHeight="1" x14ac:dyDescent="0.3">
      <c r="A5" s="202" t="s">
        <v>604</v>
      </c>
      <c r="B5" s="203">
        <v>9</v>
      </c>
      <c r="C5" s="396">
        <v>740.71040960000005</v>
      </c>
      <c r="D5" s="205">
        <v>1</v>
      </c>
      <c r="E5" s="206"/>
      <c r="F5" s="206"/>
      <c r="G5" s="206"/>
      <c r="H5" s="206"/>
      <c r="I5" s="206"/>
      <c r="J5" s="206"/>
      <c r="K5" s="396">
        <v>740.71040960000005</v>
      </c>
      <c r="L5" s="396">
        <v>740.71040960000005</v>
      </c>
      <c r="M5" s="396">
        <v>740.71040960000005</v>
      </c>
      <c r="N5" s="396">
        <v>740.71040960000005</v>
      </c>
      <c r="O5" s="396">
        <v>740.71040960000005</v>
      </c>
      <c r="P5" s="396">
        <v>740.71040960000005</v>
      </c>
      <c r="Q5" s="396">
        <v>740.71040960000005</v>
      </c>
      <c r="R5" s="396">
        <v>740.71040960000005</v>
      </c>
      <c r="S5" s="396">
        <v>740.71040960000005</v>
      </c>
      <c r="T5" s="396">
        <v>0</v>
      </c>
      <c r="U5" s="396">
        <v>0</v>
      </c>
      <c r="V5" s="396">
        <v>0</v>
      </c>
      <c r="W5" s="396">
        <v>0</v>
      </c>
      <c r="X5" s="396">
        <v>0</v>
      </c>
      <c r="Y5" s="396">
        <v>0</v>
      </c>
      <c r="Z5" s="396">
        <v>0</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32" si="1">SUM(E5:AU5)</f>
        <v>6666.3936864000016</v>
      </c>
    </row>
    <row r="6" spans="1:48" ht="15.75" customHeight="1" x14ac:dyDescent="0.3">
      <c r="A6" s="202" t="s">
        <v>287</v>
      </c>
      <c r="B6" s="203">
        <v>15.999999999999998</v>
      </c>
      <c r="C6" s="396">
        <v>896.78879437801641</v>
      </c>
      <c r="D6" s="205">
        <v>1</v>
      </c>
      <c r="E6" s="206"/>
      <c r="F6" s="206"/>
      <c r="G6" s="206"/>
      <c r="H6" s="206"/>
      <c r="I6" s="206"/>
      <c r="J6" s="206"/>
      <c r="K6" s="396">
        <v>896.78879437801641</v>
      </c>
      <c r="L6" s="396">
        <v>896.78879437801641</v>
      </c>
      <c r="M6" s="396">
        <v>896.78879437801641</v>
      </c>
      <c r="N6" s="396">
        <v>896.78879437801641</v>
      </c>
      <c r="O6" s="396">
        <v>896.78879437801641</v>
      </c>
      <c r="P6" s="396">
        <v>896.78879437801641</v>
      </c>
      <c r="Q6" s="396">
        <v>796.51636834408509</v>
      </c>
      <c r="R6" s="396">
        <v>796.51636834408509</v>
      </c>
      <c r="S6" s="396">
        <v>796.51636834408509</v>
      </c>
      <c r="T6" s="396">
        <v>796.51636834408509</v>
      </c>
      <c r="U6" s="396">
        <v>796.51636834408509</v>
      </c>
      <c r="V6" s="396">
        <v>796.51636834408509</v>
      </c>
      <c r="W6" s="396">
        <v>796.51636834408509</v>
      </c>
      <c r="X6" s="396">
        <v>796.51636834408509</v>
      </c>
      <c r="Y6" s="396">
        <v>796.51636834408509</v>
      </c>
      <c r="Z6" s="396">
        <v>796.51636834408509</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396">
        <f t="shared" si="1"/>
        <v>13345.896449708944</v>
      </c>
    </row>
    <row r="7" spans="1:48" ht="15.75" customHeight="1" x14ac:dyDescent="0.3">
      <c r="A7" s="202" t="s">
        <v>139</v>
      </c>
      <c r="B7" s="203">
        <v>7.9999999999999583</v>
      </c>
      <c r="C7" s="396">
        <v>368.72296999230019</v>
      </c>
      <c r="D7" s="205">
        <v>1</v>
      </c>
      <c r="E7" s="206"/>
      <c r="F7" s="206"/>
      <c r="G7" s="206"/>
      <c r="H7" s="206"/>
      <c r="I7" s="206"/>
      <c r="J7" s="206"/>
      <c r="K7" s="396">
        <v>368.72296999230019</v>
      </c>
      <c r="L7" s="396">
        <v>368.72296999230019</v>
      </c>
      <c r="M7" s="396">
        <v>368.72296999230019</v>
      </c>
      <c r="N7" s="396">
        <v>368.72296999230019</v>
      </c>
      <c r="O7" s="396">
        <v>368.72296999230019</v>
      </c>
      <c r="P7" s="396">
        <v>368.72296999230019</v>
      </c>
      <c r="Q7" s="396">
        <v>368.72296999230019</v>
      </c>
      <c r="R7" s="396">
        <v>368.72296999230019</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2949.7837599384011</v>
      </c>
    </row>
    <row r="8" spans="1:48" ht="15.75" customHeight="1" x14ac:dyDescent="0.3">
      <c r="A8" s="202" t="s">
        <v>47</v>
      </c>
      <c r="B8" s="203">
        <v>20.000000000000018</v>
      </c>
      <c r="C8" s="396">
        <v>326.19165849324872</v>
      </c>
      <c r="D8" s="205">
        <v>1</v>
      </c>
      <c r="E8" s="206"/>
      <c r="F8" s="206"/>
      <c r="G8" s="206"/>
      <c r="H8" s="206"/>
      <c r="I8" s="206"/>
      <c r="J8" s="206"/>
      <c r="K8" s="396">
        <v>326.19165849324872</v>
      </c>
      <c r="L8" s="396">
        <v>326.19165849324872</v>
      </c>
      <c r="M8" s="396">
        <v>326.19165849324872</v>
      </c>
      <c r="N8" s="396">
        <v>326.19165849324872</v>
      </c>
      <c r="O8" s="396">
        <v>326.19165849324872</v>
      </c>
      <c r="P8" s="396">
        <v>326.19165849324872</v>
      </c>
      <c r="Q8" s="396">
        <v>326.19165849324872</v>
      </c>
      <c r="R8" s="396">
        <v>326.19165849324872</v>
      </c>
      <c r="S8" s="396">
        <v>326.19165849324872</v>
      </c>
      <c r="T8" s="396">
        <v>326.19165849324872</v>
      </c>
      <c r="U8" s="396">
        <v>248.21150418942295</v>
      </c>
      <c r="V8" s="396">
        <v>248.21150418942295</v>
      </c>
      <c r="W8" s="396">
        <v>248.21150418942295</v>
      </c>
      <c r="X8" s="396">
        <v>248.21150418942295</v>
      </c>
      <c r="Y8" s="396">
        <v>248.21150418942295</v>
      </c>
      <c r="Z8" s="396">
        <v>248.21150418942295</v>
      </c>
      <c r="AA8" s="396">
        <v>248.21150418942295</v>
      </c>
      <c r="AB8" s="396">
        <v>248.21150418942295</v>
      </c>
      <c r="AC8" s="396">
        <v>248.21150418942295</v>
      </c>
      <c r="AD8" s="396">
        <v>248.21150418942295</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5744.0316268267179</v>
      </c>
    </row>
    <row r="9" spans="1:48" ht="15.75" customHeight="1" x14ac:dyDescent="0.3">
      <c r="A9" s="202" t="s">
        <v>605</v>
      </c>
      <c r="B9" s="203">
        <v>17.999999999999996</v>
      </c>
      <c r="C9" s="396">
        <v>315.15406811495984</v>
      </c>
      <c r="D9" s="205">
        <v>1</v>
      </c>
      <c r="E9" s="206"/>
      <c r="F9" s="206"/>
      <c r="G9" s="206"/>
      <c r="H9" s="206"/>
      <c r="I9" s="206"/>
      <c r="J9" s="206"/>
      <c r="K9" s="396">
        <v>315.15406811495984</v>
      </c>
      <c r="L9" s="396">
        <v>315.15406811495984</v>
      </c>
      <c r="M9" s="396">
        <v>315.15406811495984</v>
      </c>
      <c r="N9" s="396">
        <v>315.15406811495984</v>
      </c>
      <c r="O9" s="396">
        <v>315.15406811495984</v>
      </c>
      <c r="P9" s="396">
        <v>315.15406811495984</v>
      </c>
      <c r="Q9" s="396">
        <v>39.707210431780851</v>
      </c>
      <c r="R9" s="396">
        <v>39.707210431780851</v>
      </c>
      <c r="S9" s="396">
        <v>39.707210431780851</v>
      </c>
      <c r="T9" s="396">
        <v>39.707210431780851</v>
      </c>
      <c r="U9" s="396">
        <v>39.707210431780851</v>
      </c>
      <c r="V9" s="396">
        <v>39.707210431780851</v>
      </c>
      <c r="W9" s="396">
        <v>39.707210431780851</v>
      </c>
      <c r="X9" s="396">
        <v>39.707210431780851</v>
      </c>
      <c r="Y9" s="396">
        <v>39.707210431780851</v>
      </c>
      <c r="Z9" s="396">
        <v>39.707210431780851</v>
      </c>
      <c r="AA9" s="396">
        <v>39.707210431780851</v>
      </c>
      <c r="AB9" s="396">
        <v>39.707210431780851</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2367.4109338711291</v>
      </c>
    </row>
    <row r="10" spans="1:48" ht="15.75" customHeight="1" x14ac:dyDescent="0.3">
      <c r="A10" s="202" t="s">
        <v>134</v>
      </c>
      <c r="B10" s="203">
        <v>6.0000000000000044</v>
      </c>
      <c r="C10" s="396">
        <v>272.45519999999988</v>
      </c>
      <c r="D10" s="205">
        <v>1</v>
      </c>
      <c r="E10" s="206"/>
      <c r="F10" s="206"/>
      <c r="G10" s="206"/>
      <c r="H10" s="206"/>
      <c r="I10" s="206"/>
      <c r="J10" s="206"/>
      <c r="K10" s="396">
        <v>272.45519999999988</v>
      </c>
      <c r="L10" s="396">
        <v>272.45519999999988</v>
      </c>
      <c r="M10" s="396">
        <v>272.45519999999988</v>
      </c>
      <c r="N10" s="396">
        <v>272.45519999999988</v>
      </c>
      <c r="O10" s="396">
        <v>272.45519999999988</v>
      </c>
      <c r="P10" s="396">
        <v>272.45519999999988</v>
      </c>
      <c r="Q10" s="396">
        <v>0</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396">
        <f t="shared" si="1"/>
        <v>1634.7311999999993</v>
      </c>
    </row>
    <row r="11" spans="1:48" ht="15.75" customHeight="1" x14ac:dyDescent="0.3">
      <c r="A11" s="202" t="s">
        <v>46</v>
      </c>
      <c r="B11" s="203">
        <v>30.000000000000007</v>
      </c>
      <c r="C11" s="396">
        <v>276.57185977979094</v>
      </c>
      <c r="D11" s="205">
        <v>1</v>
      </c>
      <c r="E11" s="206"/>
      <c r="F11" s="206"/>
      <c r="G11" s="206"/>
      <c r="H11" s="206"/>
      <c r="I11" s="206"/>
      <c r="J11" s="206"/>
      <c r="K11" s="396">
        <v>276.57185977979094</v>
      </c>
      <c r="L11" s="396">
        <v>276.57185977979094</v>
      </c>
      <c r="M11" s="396">
        <v>276.57185977979094</v>
      </c>
      <c r="N11" s="396">
        <v>276.57185977979094</v>
      </c>
      <c r="O11" s="396">
        <v>276.57185977979094</v>
      </c>
      <c r="P11" s="396">
        <v>276.57185977979094</v>
      </c>
      <c r="Q11" s="396">
        <v>276.57185977979094</v>
      </c>
      <c r="R11" s="396">
        <v>276.57185977979094</v>
      </c>
      <c r="S11" s="396">
        <v>276.57185977979094</v>
      </c>
      <c r="T11" s="396">
        <v>276.57185977979094</v>
      </c>
      <c r="U11" s="396">
        <v>225.95527432518588</v>
      </c>
      <c r="V11" s="396">
        <v>225.95527432518588</v>
      </c>
      <c r="W11" s="396">
        <v>225.95527432518588</v>
      </c>
      <c r="X11" s="396">
        <v>225.95527432518588</v>
      </c>
      <c r="Y11" s="396">
        <v>225.95527432518588</v>
      </c>
      <c r="Z11" s="396">
        <v>225.95527432518588</v>
      </c>
      <c r="AA11" s="396">
        <v>225.95527432518588</v>
      </c>
      <c r="AB11" s="396">
        <v>225.95527432518588</v>
      </c>
      <c r="AC11" s="396">
        <v>225.95527432518588</v>
      </c>
      <c r="AD11" s="396">
        <v>225.95527432518588</v>
      </c>
      <c r="AE11" s="396">
        <v>225.95527432518588</v>
      </c>
      <c r="AF11" s="396">
        <v>225.95527432518588</v>
      </c>
      <c r="AG11" s="396">
        <v>225.95527432518588</v>
      </c>
      <c r="AH11" s="396">
        <v>225.95527432518588</v>
      </c>
      <c r="AI11" s="396">
        <v>225.95527432518588</v>
      </c>
      <c r="AJ11" s="396">
        <v>225.95527432518588</v>
      </c>
      <c r="AK11" s="396">
        <v>225.95527432518588</v>
      </c>
      <c r="AL11" s="396">
        <v>225.95527432518588</v>
      </c>
      <c r="AM11" s="396">
        <v>225.95527432518588</v>
      </c>
      <c r="AN11" s="396">
        <v>225.95527432518588</v>
      </c>
      <c r="AO11" s="396">
        <v>0</v>
      </c>
      <c r="AP11" s="396">
        <v>0</v>
      </c>
      <c r="AQ11" s="396">
        <v>0</v>
      </c>
      <c r="AR11" s="396">
        <v>0</v>
      </c>
      <c r="AS11" s="396">
        <v>0</v>
      </c>
      <c r="AT11" s="396">
        <v>0</v>
      </c>
      <c r="AU11" s="396">
        <v>0</v>
      </c>
      <c r="AV11" s="396">
        <f t="shared" si="1"/>
        <v>7284.824084301631</v>
      </c>
    </row>
    <row r="12" spans="1:48" ht="15.75" customHeight="1" x14ac:dyDescent="0.3">
      <c r="A12" s="202" t="s">
        <v>191</v>
      </c>
      <c r="B12" s="203">
        <v>7.0000000000004858</v>
      </c>
      <c r="C12" s="396">
        <v>265.61124999999299</v>
      </c>
      <c r="D12" s="205">
        <v>1</v>
      </c>
      <c r="E12" s="206"/>
      <c r="F12" s="206"/>
      <c r="G12" s="206"/>
      <c r="H12" s="206"/>
      <c r="I12" s="206"/>
      <c r="J12" s="206"/>
      <c r="K12" s="396">
        <v>265.61124999999299</v>
      </c>
      <c r="L12" s="396">
        <v>265.61124999999299</v>
      </c>
      <c r="M12" s="396">
        <v>265.61124999999299</v>
      </c>
      <c r="N12" s="396">
        <v>265.61124999999299</v>
      </c>
      <c r="O12" s="396">
        <v>265.61124999999299</v>
      </c>
      <c r="P12" s="396">
        <v>265.61124999999299</v>
      </c>
      <c r="Q12" s="396">
        <v>265.61124999999299</v>
      </c>
      <c r="R12" s="396">
        <v>0</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396">
        <f t="shared" si="1"/>
        <v>1859.2787499999513</v>
      </c>
    </row>
    <row r="13" spans="1:48" ht="15.75" customHeight="1" x14ac:dyDescent="0.3">
      <c r="A13" s="202" t="s">
        <v>188</v>
      </c>
      <c r="B13" s="203">
        <v>29.999999999999989</v>
      </c>
      <c r="C13" s="396">
        <v>196.84684842708282</v>
      </c>
      <c r="D13" s="205">
        <v>1</v>
      </c>
      <c r="E13" s="206"/>
      <c r="F13" s="206"/>
      <c r="G13" s="206"/>
      <c r="H13" s="206"/>
      <c r="I13" s="206"/>
      <c r="J13" s="206"/>
      <c r="K13" s="396">
        <v>196.84684842708282</v>
      </c>
      <c r="L13" s="396">
        <v>196.84684842708282</v>
      </c>
      <c r="M13" s="396">
        <v>196.84684842708282</v>
      </c>
      <c r="N13" s="396">
        <v>196.84684842708282</v>
      </c>
      <c r="O13" s="396">
        <v>196.84684842708282</v>
      </c>
      <c r="P13" s="396">
        <v>196.84684842708282</v>
      </c>
      <c r="Q13" s="396">
        <v>196.84684842708282</v>
      </c>
      <c r="R13" s="396">
        <v>196.84684842708282</v>
      </c>
      <c r="S13" s="396">
        <v>196.84684842708282</v>
      </c>
      <c r="T13" s="396">
        <v>196.84684842708282</v>
      </c>
      <c r="U13" s="396">
        <v>175.81138798797875</v>
      </c>
      <c r="V13" s="396">
        <v>175.81138798797875</v>
      </c>
      <c r="W13" s="396">
        <v>175.81138798797875</v>
      </c>
      <c r="X13" s="396">
        <v>175.81138798797875</v>
      </c>
      <c r="Y13" s="396">
        <v>175.81138798797875</v>
      </c>
      <c r="Z13" s="396">
        <v>175.81138798797875</v>
      </c>
      <c r="AA13" s="396">
        <v>175.81138798797875</v>
      </c>
      <c r="AB13" s="396">
        <v>175.81138798797875</v>
      </c>
      <c r="AC13" s="396">
        <v>175.81138798797875</v>
      </c>
      <c r="AD13" s="396">
        <v>175.81138798797875</v>
      </c>
      <c r="AE13" s="396">
        <v>175.81138798797875</v>
      </c>
      <c r="AF13" s="396">
        <v>175.81138798797875</v>
      </c>
      <c r="AG13" s="396">
        <v>175.81138798797875</v>
      </c>
      <c r="AH13" s="396">
        <v>175.81138798797875</v>
      </c>
      <c r="AI13" s="396">
        <v>175.81138798797875</v>
      </c>
      <c r="AJ13" s="396">
        <v>175.81138798797875</v>
      </c>
      <c r="AK13" s="396">
        <v>175.81138798797875</v>
      </c>
      <c r="AL13" s="396">
        <v>175.81138798797875</v>
      </c>
      <c r="AM13" s="396">
        <v>175.81138798797875</v>
      </c>
      <c r="AN13" s="396">
        <v>175.81138798797875</v>
      </c>
      <c r="AO13" s="396">
        <v>0</v>
      </c>
      <c r="AP13" s="396">
        <v>0</v>
      </c>
      <c r="AQ13" s="396">
        <v>0</v>
      </c>
      <c r="AR13" s="396">
        <v>0</v>
      </c>
      <c r="AS13" s="396">
        <v>0</v>
      </c>
      <c r="AT13" s="396">
        <v>0</v>
      </c>
      <c r="AU13" s="396">
        <v>0</v>
      </c>
      <c r="AV13" s="396">
        <f t="shared" si="1"/>
        <v>5484.6962440304014</v>
      </c>
    </row>
    <row r="14" spans="1:48" ht="15.75" customHeight="1" x14ac:dyDescent="0.3">
      <c r="A14" s="202" t="s">
        <v>606</v>
      </c>
      <c r="B14" s="203">
        <v>15.000000000000005</v>
      </c>
      <c r="C14" s="396">
        <v>212.86300905482452</v>
      </c>
      <c r="D14" s="205">
        <v>1</v>
      </c>
      <c r="E14" s="206"/>
      <c r="F14" s="206"/>
      <c r="G14" s="206"/>
      <c r="H14" s="206"/>
      <c r="I14" s="206"/>
      <c r="J14" s="206"/>
      <c r="K14" s="396">
        <v>212.86300905482452</v>
      </c>
      <c r="L14" s="396">
        <v>212.86300905482452</v>
      </c>
      <c r="M14" s="396">
        <v>212.86300905482452</v>
      </c>
      <c r="N14" s="396">
        <v>212.86300905482452</v>
      </c>
      <c r="O14" s="396">
        <v>212.86300905482452</v>
      </c>
      <c r="P14" s="396">
        <v>212.86300905482452</v>
      </c>
      <c r="Q14" s="396">
        <v>212.86300905482452</v>
      </c>
      <c r="R14" s="396">
        <v>212.86300905482452</v>
      </c>
      <c r="S14" s="396">
        <v>212.86300905482452</v>
      </c>
      <c r="T14" s="396">
        <v>212.86300905482452</v>
      </c>
      <c r="U14" s="396">
        <v>212.86300905482452</v>
      </c>
      <c r="V14" s="396">
        <v>212.86300905482452</v>
      </c>
      <c r="W14" s="396">
        <v>212.86300905482452</v>
      </c>
      <c r="X14" s="396">
        <v>212.86300905482452</v>
      </c>
      <c r="Y14" s="396">
        <v>212.86300905482452</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3192.9451358223678</v>
      </c>
    </row>
    <row r="15" spans="1:48" ht="15.75" customHeight="1" x14ac:dyDescent="0.3">
      <c r="A15" s="202" t="s">
        <v>27</v>
      </c>
      <c r="B15" s="203">
        <v>11.000000000000012</v>
      </c>
      <c r="C15" s="396">
        <v>197.9770164853843</v>
      </c>
      <c r="D15" s="205">
        <v>1</v>
      </c>
      <c r="E15" s="206"/>
      <c r="F15" s="206"/>
      <c r="G15" s="206"/>
      <c r="H15" s="206"/>
      <c r="I15" s="206"/>
      <c r="J15" s="206"/>
      <c r="K15" s="396">
        <v>197.9770164853843</v>
      </c>
      <c r="L15" s="396">
        <v>197.9770164853843</v>
      </c>
      <c r="M15" s="396">
        <v>197.9770164853843</v>
      </c>
      <c r="N15" s="396">
        <v>197.9770164853843</v>
      </c>
      <c r="O15" s="396">
        <v>197.9770164853843</v>
      </c>
      <c r="P15" s="396">
        <v>197.9770164853843</v>
      </c>
      <c r="Q15" s="396">
        <v>197.9770164853843</v>
      </c>
      <c r="R15" s="396">
        <v>197.9770164853843</v>
      </c>
      <c r="S15" s="396">
        <v>197.9770164853843</v>
      </c>
      <c r="T15" s="396">
        <v>197.9770164853843</v>
      </c>
      <c r="U15" s="396">
        <v>197.9770164853843</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f t="shared" si="1"/>
        <v>2177.7471813392276</v>
      </c>
    </row>
    <row r="16" spans="1:48" ht="15.75" customHeight="1" x14ac:dyDescent="0.3">
      <c r="A16" s="202" t="s">
        <v>87</v>
      </c>
      <c r="B16" s="203">
        <v>18.999999999999932</v>
      </c>
      <c r="C16" s="396">
        <v>159.009844899928</v>
      </c>
      <c r="D16" s="205">
        <v>1</v>
      </c>
      <c r="E16" s="206"/>
      <c r="F16" s="206"/>
      <c r="G16" s="206"/>
      <c r="H16" s="206"/>
      <c r="I16" s="206"/>
      <c r="J16" s="206"/>
      <c r="K16" s="396">
        <v>159.009844899928</v>
      </c>
      <c r="L16" s="396">
        <v>159.009844899928</v>
      </c>
      <c r="M16" s="396">
        <v>159.009844899928</v>
      </c>
      <c r="N16" s="396">
        <v>159.009844899928</v>
      </c>
      <c r="O16" s="396">
        <v>159.009844899928</v>
      </c>
      <c r="P16" s="396">
        <v>159.009844899928</v>
      </c>
      <c r="Q16" s="396">
        <v>159.009844899928</v>
      </c>
      <c r="R16" s="396">
        <v>159.009844899928</v>
      </c>
      <c r="S16" s="396">
        <v>159.009844899928</v>
      </c>
      <c r="T16" s="396">
        <v>159.009844899928</v>
      </c>
      <c r="U16" s="396">
        <v>159.009844899928</v>
      </c>
      <c r="V16" s="396">
        <v>159.009844899928</v>
      </c>
      <c r="W16" s="396">
        <v>159.009844899928</v>
      </c>
      <c r="X16" s="396">
        <v>159.009844899928</v>
      </c>
      <c r="Y16" s="396">
        <v>159.009844899928</v>
      </c>
      <c r="Z16" s="396">
        <v>159.009844899928</v>
      </c>
      <c r="AA16" s="396">
        <v>159.009844899928</v>
      </c>
      <c r="AB16" s="396">
        <v>159.009844899928</v>
      </c>
      <c r="AC16" s="396">
        <v>159.009844899928</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1"/>
        <v>3021.1870530986307</v>
      </c>
    </row>
    <row r="17" spans="1:48" ht="15.75" customHeight="1" x14ac:dyDescent="0.3">
      <c r="A17" s="202" t="s">
        <v>505</v>
      </c>
      <c r="B17" s="203">
        <v>16</v>
      </c>
      <c r="C17" s="396">
        <v>195.00905050030769</v>
      </c>
      <c r="D17" s="205">
        <v>1</v>
      </c>
      <c r="E17" s="206"/>
      <c r="F17" s="206"/>
      <c r="G17" s="206"/>
      <c r="H17" s="206"/>
      <c r="I17" s="206"/>
      <c r="J17" s="206"/>
      <c r="K17" s="396">
        <v>195.00905050030769</v>
      </c>
      <c r="L17" s="396">
        <v>195.00905050030769</v>
      </c>
      <c r="M17" s="396">
        <v>195.00905050030769</v>
      </c>
      <c r="N17" s="396">
        <v>195.00905050030769</v>
      </c>
      <c r="O17" s="396">
        <v>195.00905050030769</v>
      </c>
      <c r="P17" s="396">
        <v>195.00905050030769</v>
      </c>
      <c r="Q17" s="396">
        <v>195.00905050030769</v>
      </c>
      <c r="R17" s="396">
        <v>195.00905050030769</v>
      </c>
      <c r="S17" s="396">
        <v>195.00905050030769</v>
      </c>
      <c r="T17" s="396">
        <v>195.00905050030769</v>
      </c>
      <c r="U17" s="396">
        <v>195.00905050030769</v>
      </c>
      <c r="V17" s="396">
        <v>195.00905050030769</v>
      </c>
      <c r="W17" s="396">
        <v>195.00905050030769</v>
      </c>
      <c r="X17" s="396">
        <v>195.00905050030769</v>
      </c>
      <c r="Y17" s="396">
        <v>195.00905050030769</v>
      </c>
      <c r="Z17" s="396">
        <v>195.00905050030769</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396">
        <f t="shared" si="1"/>
        <v>3120.1448080049231</v>
      </c>
    </row>
    <row r="18" spans="1:48" ht="15.75" customHeight="1" x14ac:dyDescent="0.3">
      <c r="A18" s="202" t="s">
        <v>90</v>
      </c>
      <c r="B18" s="203">
        <v>8.0000000000000302</v>
      </c>
      <c r="C18" s="396">
        <v>131.9943782014667</v>
      </c>
      <c r="D18" s="205">
        <v>1</v>
      </c>
      <c r="E18" s="206"/>
      <c r="F18" s="206"/>
      <c r="G18" s="206"/>
      <c r="H18" s="206"/>
      <c r="I18" s="206"/>
      <c r="J18" s="206"/>
      <c r="K18" s="396">
        <v>131.9943782014667</v>
      </c>
      <c r="L18" s="396">
        <v>131.9943782014667</v>
      </c>
      <c r="M18" s="396">
        <v>131.9943782014667</v>
      </c>
      <c r="N18" s="396">
        <v>131.9943782014667</v>
      </c>
      <c r="O18" s="396">
        <v>131.9943782014667</v>
      </c>
      <c r="P18" s="396">
        <v>131.9943782014667</v>
      </c>
      <c r="Q18" s="396">
        <v>131.9943782014667</v>
      </c>
      <c r="R18" s="396">
        <v>131.9943782014667</v>
      </c>
      <c r="S18" s="396">
        <v>0</v>
      </c>
      <c r="T18" s="396">
        <v>0</v>
      </c>
      <c r="U18" s="396">
        <v>0</v>
      </c>
      <c r="V18" s="396">
        <v>0</v>
      </c>
      <c r="W18" s="396">
        <v>0</v>
      </c>
      <c r="X18" s="396">
        <v>0</v>
      </c>
      <c r="Y18" s="396">
        <v>0</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396">
        <f t="shared" si="1"/>
        <v>1055.9550256117336</v>
      </c>
    </row>
    <row r="19" spans="1:48" ht="15.75" customHeight="1" x14ac:dyDescent="0.3">
      <c r="A19" s="202" t="s">
        <v>45</v>
      </c>
      <c r="B19" s="203">
        <v>15</v>
      </c>
      <c r="C19" s="396">
        <v>83.829025000000001</v>
      </c>
      <c r="D19" s="205">
        <v>1</v>
      </c>
      <c r="E19" s="206"/>
      <c r="F19" s="206"/>
      <c r="G19" s="206"/>
      <c r="H19" s="206"/>
      <c r="I19" s="206"/>
      <c r="J19" s="206"/>
      <c r="K19" s="396">
        <v>83.829025000000001</v>
      </c>
      <c r="L19" s="396">
        <v>83.829025000000001</v>
      </c>
      <c r="M19" s="396">
        <v>83.829025000000001</v>
      </c>
      <c r="N19" s="396">
        <v>83.829025000000001</v>
      </c>
      <c r="O19" s="396">
        <v>83.829025000000001</v>
      </c>
      <c r="P19" s="396">
        <v>83.829025000000001</v>
      </c>
      <c r="Q19" s="396">
        <v>83.829025000000001</v>
      </c>
      <c r="R19" s="396">
        <v>83.829025000000001</v>
      </c>
      <c r="S19" s="396">
        <v>83.829025000000001</v>
      </c>
      <c r="T19" s="396">
        <v>83.829025000000001</v>
      </c>
      <c r="U19" s="396">
        <v>83.829025000000001</v>
      </c>
      <c r="V19" s="396">
        <v>83.829025000000001</v>
      </c>
      <c r="W19" s="396">
        <v>83.829025000000001</v>
      </c>
      <c r="X19" s="396">
        <v>83.829025000000001</v>
      </c>
      <c r="Y19" s="396">
        <v>83.829025000000001</v>
      </c>
      <c r="Z19" s="396">
        <v>0</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396">
        <f t="shared" si="1"/>
        <v>1257.435375</v>
      </c>
    </row>
    <row r="20" spans="1:48" ht="15.75" customHeight="1" x14ac:dyDescent="0.3">
      <c r="A20" s="202" t="s">
        <v>89</v>
      </c>
      <c r="B20" s="203">
        <v>29.999999999999993</v>
      </c>
      <c r="C20" s="396">
        <v>46.38976827431383</v>
      </c>
      <c r="D20" s="205">
        <v>1</v>
      </c>
      <c r="E20" s="206"/>
      <c r="F20" s="206"/>
      <c r="G20" s="206"/>
      <c r="H20" s="206"/>
      <c r="I20" s="206"/>
      <c r="J20" s="206"/>
      <c r="K20" s="396">
        <v>46.38976827431383</v>
      </c>
      <c r="L20" s="396">
        <v>46.38976827431383</v>
      </c>
      <c r="M20" s="396">
        <v>46.38976827431383</v>
      </c>
      <c r="N20" s="396">
        <v>46.38976827431383</v>
      </c>
      <c r="O20" s="396">
        <v>46.38976827431383</v>
      </c>
      <c r="P20" s="396">
        <v>46.38976827431383</v>
      </c>
      <c r="Q20" s="396">
        <v>46.38976827431383</v>
      </c>
      <c r="R20" s="396">
        <v>46.38976827431383</v>
      </c>
      <c r="S20" s="396">
        <v>46.38976827431383</v>
      </c>
      <c r="T20" s="396">
        <v>46.38976827431383</v>
      </c>
      <c r="U20" s="396">
        <v>35.462174585465725</v>
      </c>
      <c r="V20" s="396">
        <v>35.462174585465725</v>
      </c>
      <c r="W20" s="396">
        <v>35.462174585465725</v>
      </c>
      <c r="X20" s="396">
        <v>35.462174585465725</v>
      </c>
      <c r="Y20" s="396">
        <v>35.462174585465725</v>
      </c>
      <c r="Z20" s="396">
        <v>35.462174585465725</v>
      </c>
      <c r="AA20" s="396">
        <v>35.462174585465725</v>
      </c>
      <c r="AB20" s="396">
        <v>35.462174585465725</v>
      </c>
      <c r="AC20" s="396">
        <v>35.462174585465725</v>
      </c>
      <c r="AD20" s="396">
        <v>35.462174585465725</v>
      </c>
      <c r="AE20" s="396">
        <v>35.462174585465725</v>
      </c>
      <c r="AF20" s="396">
        <v>35.462174585465725</v>
      </c>
      <c r="AG20" s="396">
        <v>35.462174585465725</v>
      </c>
      <c r="AH20" s="396">
        <v>35.462174585465725</v>
      </c>
      <c r="AI20" s="396">
        <v>35.462174585465725</v>
      </c>
      <c r="AJ20" s="396">
        <v>35.462174585465725</v>
      </c>
      <c r="AK20" s="396">
        <v>35.462174585465725</v>
      </c>
      <c r="AL20" s="396">
        <v>35.462174585465725</v>
      </c>
      <c r="AM20" s="396">
        <v>35.462174585465725</v>
      </c>
      <c r="AN20" s="396">
        <v>35.462174585465725</v>
      </c>
      <c r="AO20" s="396">
        <v>0</v>
      </c>
      <c r="AP20" s="396">
        <v>0</v>
      </c>
      <c r="AQ20" s="396">
        <v>0</v>
      </c>
      <c r="AR20" s="396">
        <v>0</v>
      </c>
      <c r="AS20" s="396">
        <v>0</v>
      </c>
      <c r="AT20" s="396">
        <v>0</v>
      </c>
      <c r="AU20" s="396">
        <v>0</v>
      </c>
      <c r="AV20" s="396">
        <f t="shared" si="1"/>
        <v>1173.1411744524523</v>
      </c>
    </row>
    <row r="21" spans="1:48" ht="15.75" customHeight="1" x14ac:dyDescent="0.3">
      <c r="A21" s="202" t="s">
        <v>135</v>
      </c>
      <c r="B21" s="203">
        <v>9.9999999999999467</v>
      </c>
      <c r="C21" s="396">
        <v>42.691722694527769</v>
      </c>
      <c r="D21" s="205">
        <v>1</v>
      </c>
      <c r="E21" s="206"/>
      <c r="F21" s="206"/>
      <c r="G21" s="206"/>
      <c r="H21" s="206"/>
      <c r="I21" s="206"/>
      <c r="J21" s="206"/>
      <c r="K21" s="396">
        <v>42.691722694527769</v>
      </c>
      <c r="L21" s="396">
        <v>42.691722694527769</v>
      </c>
      <c r="M21" s="396">
        <v>42.691722694527769</v>
      </c>
      <c r="N21" s="396">
        <v>42.691722694527769</v>
      </c>
      <c r="O21" s="396">
        <v>42.691722694527769</v>
      </c>
      <c r="P21" s="396">
        <v>42.691722694527769</v>
      </c>
      <c r="Q21" s="396">
        <v>42.691722694527769</v>
      </c>
      <c r="R21" s="396">
        <v>42.691722694527769</v>
      </c>
      <c r="S21" s="396">
        <v>42.691722694527769</v>
      </c>
      <c r="T21" s="396">
        <v>42.691722694527769</v>
      </c>
      <c r="U21" s="396">
        <v>0</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396">
        <f t="shared" si="1"/>
        <v>426.9172269452776</v>
      </c>
    </row>
    <row r="22" spans="1:48" ht="15.75" customHeight="1" x14ac:dyDescent="0.3">
      <c r="A22" s="202" t="s">
        <v>88</v>
      </c>
      <c r="B22" s="203">
        <v>30</v>
      </c>
      <c r="C22" s="396">
        <v>29.494540155088984</v>
      </c>
      <c r="D22" s="205">
        <v>1</v>
      </c>
      <c r="E22" s="206"/>
      <c r="F22" s="206"/>
      <c r="G22" s="206"/>
      <c r="H22" s="206"/>
      <c r="I22" s="206"/>
      <c r="J22" s="206"/>
      <c r="K22" s="396">
        <v>29.494540155088984</v>
      </c>
      <c r="L22" s="396">
        <v>29.494540155088984</v>
      </c>
      <c r="M22" s="396">
        <v>29.494540155088984</v>
      </c>
      <c r="N22" s="396">
        <v>29.494540155088984</v>
      </c>
      <c r="O22" s="396">
        <v>29.494540155088984</v>
      </c>
      <c r="P22" s="396">
        <v>29.494540155088984</v>
      </c>
      <c r="Q22" s="396">
        <v>29.494540155088984</v>
      </c>
      <c r="R22" s="396">
        <v>29.494540155088984</v>
      </c>
      <c r="S22" s="396">
        <v>29.494540155088984</v>
      </c>
      <c r="T22" s="396">
        <v>29.494540155088984</v>
      </c>
      <c r="U22" s="396">
        <v>25.632202859285634</v>
      </c>
      <c r="V22" s="396">
        <v>25.632202859285634</v>
      </c>
      <c r="W22" s="396">
        <v>25.632202859285634</v>
      </c>
      <c r="X22" s="396">
        <v>25.632202859285634</v>
      </c>
      <c r="Y22" s="396">
        <v>25.632202859285634</v>
      </c>
      <c r="Z22" s="396">
        <v>25.632202859285634</v>
      </c>
      <c r="AA22" s="396">
        <v>25.632202859285634</v>
      </c>
      <c r="AB22" s="396">
        <v>25.632202859285634</v>
      </c>
      <c r="AC22" s="396">
        <v>25.632202859285634</v>
      </c>
      <c r="AD22" s="396">
        <v>25.632202859285634</v>
      </c>
      <c r="AE22" s="396">
        <v>25.632202859285634</v>
      </c>
      <c r="AF22" s="396">
        <v>25.632202859285634</v>
      </c>
      <c r="AG22" s="396">
        <v>25.632202859285634</v>
      </c>
      <c r="AH22" s="396">
        <v>25.632202859285634</v>
      </c>
      <c r="AI22" s="396">
        <v>25.632202859285634</v>
      </c>
      <c r="AJ22" s="396">
        <v>25.632202859285634</v>
      </c>
      <c r="AK22" s="396">
        <v>25.632202859285634</v>
      </c>
      <c r="AL22" s="396">
        <v>25.632202859285634</v>
      </c>
      <c r="AM22" s="396">
        <v>25.632202859285634</v>
      </c>
      <c r="AN22" s="396">
        <v>25.632202859285634</v>
      </c>
      <c r="AO22" s="396">
        <v>0</v>
      </c>
      <c r="AP22" s="396">
        <v>0</v>
      </c>
      <c r="AQ22" s="396">
        <v>0</v>
      </c>
      <c r="AR22" s="396">
        <v>0</v>
      </c>
      <c r="AS22" s="396">
        <v>0</v>
      </c>
      <c r="AT22" s="396">
        <v>0</v>
      </c>
      <c r="AU22" s="396">
        <v>0</v>
      </c>
      <c r="AV22" s="396">
        <f t="shared" si="1"/>
        <v>807.58945873660241</v>
      </c>
    </row>
    <row r="23" spans="1:48" ht="15.75" customHeight="1" x14ac:dyDescent="0.3">
      <c r="A23" s="202" t="s">
        <v>596</v>
      </c>
      <c r="B23" s="203">
        <v>10.000000000000062</v>
      </c>
      <c r="C23" s="396">
        <v>25.846638671402268</v>
      </c>
      <c r="D23" s="205">
        <v>1</v>
      </c>
      <c r="E23" s="206"/>
      <c r="F23" s="206"/>
      <c r="G23" s="206"/>
      <c r="H23" s="206"/>
      <c r="I23" s="206"/>
      <c r="J23" s="206"/>
      <c r="K23" s="396">
        <v>25.846638671402268</v>
      </c>
      <c r="L23" s="396">
        <v>25.846638671402268</v>
      </c>
      <c r="M23" s="396">
        <v>25.846638671402268</v>
      </c>
      <c r="N23" s="396">
        <v>25.846638671402268</v>
      </c>
      <c r="O23" s="396">
        <v>25.846638671402268</v>
      </c>
      <c r="P23" s="396">
        <v>25.846638671402268</v>
      </c>
      <c r="Q23" s="396">
        <v>25.846638671402268</v>
      </c>
      <c r="R23" s="396">
        <v>25.846638671402268</v>
      </c>
      <c r="S23" s="396">
        <v>25.846638671402268</v>
      </c>
      <c r="T23" s="396">
        <v>25.846638671402268</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396">
        <f t="shared" si="1"/>
        <v>258.46638671402269</v>
      </c>
    </row>
    <row r="24" spans="1:48" ht="15.75" customHeight="1" x14ac:dyDescent="0.3">
      <c r="A24" s="202" t="s">
        <v>73</v>
      </c>
      <c r="B24" s="203">
        <v>20.000000000000007</v>
      </c>
      <c r="C24" s="396">
        <v>15.348361061203461</v>
      </c>
      <c r="D24" s="205">
        <v>1</v>
      </c>
      <c r="E24" s="206"/>
      <c r="F24" s="206"/>
      <c r="G24" s="206"/>
      <c r="H24" s="206"/>
      <c r="I24" s="206"/>
      <c r="J24" s="206"/>
      <c r="K24" s="396">
        <v>15.348361061203461</v>
      </c>
      <c r="L24" s="396">
        <v>15.348361061203461</v>
      </c>
      <c r="M24" s="396">
        <v>15.348361061203461</v>
      </c>
      <c r="N24" s="396">
        <v>15.348361061203461</v>
      </c>
      <c r="O24" s="396">
        <v>15.348361061203461</v>
      </c>
      <c r="P24" s="396">
        <v>15.348361061203461</v>
      </c>
      <c r="Q24" s="396">
        <v>15.348361061203461</v>
      </c>
      <c r="R24" s="396">
        <v>15.348361061203461</v>
      </c>
      <c r="S24" s="396">
        <v>15.348361061203461</v>
      </c>
      <c r="T24" s="396">
        <v>15.348361061203461</v>
      </c>
      <c r="U24" s="396">
        <v>12.206045500199428</v>
      </c>
      <c r="V24" s="396">
        <v>12.206045500199428</v>
      </c>
      <c r="W24" s="396">
        <v>12.206045500199428</v>
      </c>
      <c r="X24" s="396">
        <v>12.206045500199428</v>
      </c>
      <c r="Y24" s="396">
        <v>12.206045500199428</v>
      </c>
      <c r="Z24" s="396">
        <v>12.206045500199428</v>
      </c>
      <c r="AA24" s="396">
        <v>12.206045500199428</v>
      </c>
      <c r="AB24" s="396">
        <v>12.206045500199428</v>
      </c>
      <c r="AC24" s="396">
        <v>12.206045500199428</v>
      </c>
      <c r="AD24" s="396">
        <v>12.206045500199428</v>
      </c>
      <c r="AE24" s="396">
        <v>0</v>
      </c>
      <c r="AF24" s="396">
        <v>0</v>
      </c>
      <c r="AG24" s="396">
        <v>0</v>
      </c>
      <c r="AH24" s="396">
        <v>0</v>
      </c>
      <c r="AI24" s="396">
        <v>0</v>
      </c>
      <c r="AJ24" s="396">
        <v>0</v>
      </c>
      <c r="AK24" s="396">
        <v>0</v>
      </c>
      <c r="AL24" s="396">
        <v>0</v>
      </c>
      <c r="AM24" s="396">
        <v>0</v>
      </c>
      <c r="AN24" s="396">
        <v>0</v>
      </c>
      <c r="AO24" s="396">
        <v>0</v>
      </c>
      <c r="AP24" s="396">
        <v>0</v>
      </c>
      <c r="AQ24" s="396">
        <v>0</v>
      </c>
      <c r="AR24" s="396">
        <v>0</v>
      </c>
      <c r="AS24" s="396">
        <v>0</v>
      </c>
      <c r="AT24" s="396">
        <v>0</v>
      </c>
      <c r="AU24" s="396">
        <v>0</v>
      </c>
      <c r="AV24" s="396">
        <f t="shared" si="1"/>
        <v>275.54406561402885</v>
      </c>
    </row>
    <row r="25" spans="1:48" ht="15.75" customHeight="1" x14ac:dyDescent="0.3">
      <c r="A25" s="202" t="s">
        <v>189</v>
      </c>
      <c r="B25" s="203">
        <v>16</v>
      </c>
      <c r="C25" s="396">
        <v>41.97394579440067</v>
      </c>
      <c r="D25" s="205">
        <v>1</v>
      </c>
      <c r="E25" s="206"/>
      <c r="F25" s="206"/>
      <c r="G25" s="206"/>
      <c r="H25" s="206"/>
      <c r="I25" s="206"/>
      <c r="J25" s="206"/>
      <c r="K25" s="396">
        <v>41.97394579440067</v>
      </c>
      <c r="L25" s="396">
        <v>41.97394579440067</v>
      </c>
      <c r="M25" s="396">
        <v>41.97394579440067</v>
      </c>
      <c r="N25" s="396">
        <v>41.97394579440067</v>
      </c>
      <c r="O25" s="396">
        <v>41.97394579440067</v>
      </c>
      <c r="P25" s="396">
        <v>41.97394579440067</v>
      </c>
      <c r="Q25" s="396">
        <v>41.97394579440067</v>
      </c>
      <c r="R25" s="396">
        <v>41.97394579440067</v>
      </c>
      <c r="S25" s="396">
        <v>41.97394579440067</v>
      </c>
      <c r="T25" s="396">
        <v>41.97394579440067</v>
      </c>
      <c r="U25" s="396">
        <v>41.97394579440067</v>
      </c>
      <c r="V25" s="396">
        <v>41.97394579440067</v>
      </c>
      <c r="W25" s="396">
        <v>41.97394579440067</v>
      </c>
      <c r="X25" s="396">
        <v>41.97394579440067</v>
      </c>
      <c r="Y25" s="396">
        <v>41.97394579440067</v>
      </c>
      <c r="Z25" s="396">
        <v>41.97394579440067</v>
      </c>
      <c r="AA25" s="396">
        <v>0</v>
      </c>
      <c r="AB25" s="396">
        <v>0</v>
      </c>
      <c r="AC25" s="396">
        <v>0</v>
      </c>
      <c r="AD25" s="396">
        <v>0</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396">
        <f t="shared" si="1"/>
        <v>671.58313271041084</v>
      </c>
    </row>
    <row r="26" spans="1:48" ht="15.75" customHeight="1" x14ac:dyDescent="0.3">
      <c r="A26" s="202" t="s">
        <v>138</v>
      </c>
      <c r="B26" s="203">
        <v>12.000000000000002</v>
      </c>
      <c r="C26" s="396">
        <v>6.2183527719592258</v>
      </c>
      <c r="D26" s="205">
        <v>1</v>
      </c>
      <c r="E26" s="206"/>
      <c r="F26" s="206"/>
      <c r="G26" s="206"/>
      <c r="H26" s="206"/>
      <c r="I26" s="206"/>
      <c r="J26" s="206"/>
      <c r="K26" s="396">
        <v>6.2183527719592258</v>
      </c>
      <c r="L26" s="396">
        <v>6.2183527719592258</v>
      </c>
      <c r="M26" s="396">
        <v>6.2183527719592258</v>
      </c>
      <c r="N26" s="396">
        <v>6.2183527719592258</v>
      </c>
      <c r="O26" s="396">
        <v>6.2183527719592258</v>
      </c>
      <c r="P26" s="396">
        <v>6.2183527719592258</v>
      </c>
      <c r="Q26" s="396">
        <v>6.2183527719592258</v>
      </c>
      <c r="R26" s="396">
        <v>6.2183527719592258</v>
      </c>
      <c r="S26" s="396">
        <v>6.2183527719592258</v>
      </c>
      <c r="T26" s="396">
        <v>6.2183527719592258</v>
      </c>
      <c r="U26" s="396">
        <v>6.2183527719592258</v>
      </c>
      <c r="V26" s="396">
        <v>6.2183527719592258</v>
      </c>
      <c r="W26" s="396">
        <v>0</v>
      </c>
      <c r="X26" s="396">
        <v>0</v>
      </c>
      <c r="Y26" s="396">
        <v>0</v>
      </c>
      <c r="Z26" s="396">
        <v>0</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396">
        <f t="shared" si="1"/>
        <v>74.620233263510713</v>
      </c>
    </row>
    <row r="27" spans="1:48" ht="15.75" customHeight="1" x14ac:dyDescent="0.3">
      <c r="A27" s="202" t="s">
        <v>285</v>
      </c>
      <c r="B27" s="203">
        <v>29.999999999999993</v>
      </c>
      <c r="C27" s="396">
        <v>5.9743324933955675</v>
      </c>
      <c r="D27" s="205">
        <v>1</v>
      </c>
      <c r="E27" s="206"/>
      <c r="F27" s="206"/>
      <c r="G27" s="206"/>
      <c r="H27" s="206"/>
      <c r="I27" s="206"/>
      <c r="J27" s="206"/>
      <c r="K27" s="396">
        <v>5.9743324933955675</v>
      </c>
      <c r="L27" s="396">
        <v>5.9743324933955675</v>
      </c>
      <c r="M27" s="396">
        <v>5.9743324933955675</v>
      </c>
      <c r="N27" s="396">
        <v>5.9743324933955675</v>
      </c>
      <c r="O27" s="396">
        <v>5.9743324933955675</v>
      </c>
      <c r="P27" s="396">
        <v>5.9743324933955675</v>
      </c>
      <c r="Q27" s="396">
        <v>5.9743324933955675</v>
      </c>
      <c r="R27" s="396">
        <v>5.9743324933955675</v>
      </c>
      <c r="S27" s="396">
        <v>5.9743324933955675</v>
      </c>
      <c r="T27" s="396">
        <v>5.9743324933955675</v>
      </c>
      <c r="U27" s="396">
        <v>5.0203620140786542</v>
      </c>
      <c r="V27" s="396">
        <v>5.0203620140786542</v>
      </c>
      <c r="W27" s="396">
        <v>5.0203620140786542</v>
      </c>
      <c r="X27" s="396">
        <v>5.0203620140786542</v>
      </c>
      <c r="Y27" s="396">
        <v>5.0203620140786542</v>
      </c>
      <c r="Z27" s="396">
        <v>5.0203620140786542</v>
      </c>
      <c r="AA27" s="396">
        <v>5.0203620140786542</v>
      </c>
      <c r="AB27" s="396">
        <v>5.0203620140786542</v>
      </c>
      <c r="AC27" s="396">
        <v>5.0203620140786542</v>
      </c>
      <c r="AD27" s="396">
        <v>5.0203620140786542</v>
      </c>
      <c r="AE27" s="396">
        <v>5.0203620140786542</v>
      </c>
      <c r="AF27" s="396">
        <v>5.0203620140786542</v>
      </c>
      <c r="AG27" s="396">
        <v>5.0203620140786542</v>
      </c>
      <c r="AH27" s="396">
        <v>5.0203620140786542</v>
      </c>
      <c r="AI27" s="396">
        <v>5.0203620140786542</v>
      </c>
      <c r="AJ27" s="396">
        <v>5.0203620140786542</v>
      </c>
      <c r="AK27" s="396">
        <v>5.0203620140786542</v>
      </c>
      <c r="AL27" s="396">
        <v>5.0203620140786542</v>
      </c>
      <c r="AM27" s="396">
        <v>5.0203620140786542</v>
      </c>
      <c r="AN27" s="396">
        <v>5.0203620140786542</v>
      </c>
      <c r="AO27" s="396">
        <v>0</v>
      </c>
      <c r="AP27" s="396">
        <v>0</v>
      </c>
      <c r="AQ27" s="396">
        <v>0</v>
      </c>
      <c r="AR27" s="396">
        <v>0</v>
      </c>
      <c r="AS27" s="396">
        <v>0</v>
      </c>
      <c r="AT27" s="396">
        <v>0</v>
      </c>
      <c r="AU27" s="396">
        <v>0</v>
      </c>
      <c r="AV27" s="396">
        <f t="shared" si="1"/>
        <v>160.1505652155287</v>
      </c>
    </row>
    <row r="28" spans="1:48" ht="15.75" customHeight="1" x14ac:dyDescent="0.3">
      <c r="A28" s="202" t="s">
        <v>108</v>
      </c>
      <c r="B28" s="203">
        <v>19.999999999999993</v>
      </c>
      <c r="C28" s="396">
        <v>1.1614814719999995</v>
      </c>
      <c r="D28" s="205">
        <v>1</v>
      </c>
      <c r="E28" s="206"/>
      <c r="F28" s="206"/>
      <c r="G28" s="206"/>
      <c r="H28" s="206"/>
      <c r="I28" s="206"/>
      <c r="J28" s="206"/>
      <c r="K28" s="396">
        <v>1.1614814719999995</v>
      </c>
      <c r="L28" s="396">
        <v>1.1614814719999995</v>
      </c>
      <c r="M28" s="396">
        <v>1.1614814719999995</v>
      </c>
      <c r="N28" s="396">
        <v>1.1614814719999995</v>
      </c>
      <c r="O28" s="396">
        <v>1.1614814719999995</v>
      </c>
      <c r="P28" s="396">
        <v>1.1614814719999995</v>
      </c>
      <c r="Q28" s="396">
        <v>1.1614814719999995</v>
      </c>
      <c r="R28" s="396">
        <v>1.1614814719999995</v>
      </c>
      <c r="S28" s="396">
        <v>1.1614814719999995</v>
      </c>
      <c r="T28" s="396">
        <v>1.1614814719999995</v>
      </c>
      <c r="U28" s="396">
        <v>0.9936302720000012</v>
      </c>
      <c r="V28" s="396">
        <v>0.9936302720000012</v>
      </c>
      <c r="W28" s="396">
        <v>0.9936302720000012</v>
      </c>
      <c r="X28" s="396">
        <v>0.9936302720000012</v>
      </c>
      <c r="Y28" s="396">
        <v>0.9936302720000012</v>
      </c>
      <c r="Z28" s="396">
        <v>0.9936302720000012</v>
      </c>
      <c r="AA28" s="396">
        <v>0.9936302720000012</v>
      </c>
      <c r="AB28" s="396">
        <v>0.9936302720000012</v>
      </c>
      <c r="AC28" s="396">
        <v>0.9936302720000012</v>
      </c>
      <c r="AD28" s="396">
        <v>0.9936302720000012</v>
      </c>
      <c r="AE28" s="396">
        <v>0</v>
      </c>
      <c r="AF28" s="396">
        <v>0</v>
      </c>
      <c r="AG28" s="396">
        <v>0</v>
      </c>
      <c r="AH28" s="396">
        <v>0</v>
      </c>
      <c r="AI28" s="396">
        <v>0</v>
      </c>
      <c r="AJ28" s="396">
        <v>0</v>
      </c>
      <c r="AK28" s="396">
        <v>0</v>
      </c>
      <c r="AL28" s="396">
        <v>0</v>
      </c>
      <c r="AM28" s="396">
        <v>0</v>
      </c>
      <c r="AN28" s="396">
        <v>0</v>
      </c>
      <c r="AO28" s="396">
        <v>0</v>
      </c>
      <c r="AP28" s="396">
        <v>0</v>
      </c>
      <c r="AQ28" s="396">
        <v>0</v>
      </c>
      <c r="AR28" s="396">
        <v>0</v>
      </c>
      <c r="AS28" s="396">
        <v>0</v>
      </c>
      <c r="AT28" s="396">
        <v>0</v>
      </c>
      <c r="AU28" s="396">
        <v>0</v>
      </c>
      <c r="AV28" s="396">
        <f t="shared" si="1"/>
        <v>21.551117440000006</v>
      </c>
    </row>
    <row r="29" spans="1:48" ht="15.75" customHeight="1" x14ac:dyDescent="0.3">
      <c r="A29" s="202" t="s">
        <v>607</v>
      </c>
      <c r="B29" s="203">
        <v>17.999999999999996</v>
      </c>
      <c r="C29" s="396">
        <v>1.668715509698188</v>
      </c>
      <c r="D29" s="205">
        <v>1</v>
      </c>
      <c r="E29" s="206"/>
      <c r="F29" s="206"/>
      <c r="G29" s="206"/>
      <c r="H29" s="206"/>
      <c r="I29" s="206"/>
      <c r="J29" s="206"/>
      <c r="K29" s="396">
        <v>1.668715509698188</v>
      </c>
      <c r="L29" s="396">
        <v>1.668715509698188</v>
      </c>
      <c r="M29" s="396">
        <v>1.668715509698188</v>
      </c>
      <c r="N29" s="396">
        <v>1.668715509698188</v>
      </c>
      <c r="O29" s="396">
        <v>1.668715509698188</v>
      </c>
      <c r="P29" s="396">
        <v>1.668715509698188</v>
      </c>
      <c r="Q29" s="396">
        <v>1.668715509698188</v>
      </c>
      <c r="R29" s="396">
        <v>1.668715509698188</v>
      </c>
      <c r="S29" s="396">
        <v>1.668715509698188</v>
      </c>
      <c r="T29" s="396">
        <v>1.668715509698188</v>
      </c>
      <c r="U29" s="396">
        <v>1.668715509698188</v>
      </c>
      <c r="V29" s="396">
        <v>1.668715509698188</v>
      </c>
      <c r="W29" s="396">
        <v>1.668715509698188</v>
      </c>
      <c r="X29" s="396">
        <v>1.668715509698188</v>
      </c>
      <c r="Y29" s="396">
        <v>1.668715509698188</v>
      </c>
      <c r="Z29" s="396">
        <v>1.668715509698188</v>
      </c>
      <c r="AA29" s="396">
        <v>1.668715509698188</v>
      </c>
      <c r="AB29" s="396">
        <v>1.668715509698188</v>
      </c>
      <c r="AC29" s="396">
        <v>0</v>
      </c>
      <c r="AD29" s="396">
        <v>0</v>
      </c>
      <c r="AE29" s="396">
        <v>0</v>
      </c>
      <c r="AF29" s="396">
        <v>0</v>
      </c>
      <c r="AG29" s="396">
        <v>0</v>
      </c>
      <c r="AH29" s="396">
        <v>0</v>
      </c>
      <c r="AI29" s="396">
        <v>0</v>
      </c>
      <c r="AJ29" s="396">
        <v>0</v>
      </c>
      <c r="AK29" s="396">
        <v>0</v>
      </c>
      <c r="AL29" s="396">
        <v>0</v>
      </c>
      <c r="AM29" s="396">
        <v>0</v>
      </c>
      <c r="AN29" s="396">
        <v>0</v>
      </c>
      <c r="AO29" s="396">
        <v>0</v>
      </c>
      <c r="AP29" s="396">
        <v>0</v>
      </c>
      <c r="AQ29" s="396">
        <v>0</v>
      </c>
      <c r="AR29" s="396">
        <v>0</v>
      </c>
      <c r="AS29" s="396">
        <v>0</v>
      </c>
      <c r="AT29" s="396">
        <v>0</v>
      </c>
      <c r="AU29" s="396">
        <v>0</v>
      </c>
      <c r="AV29" s="396">
        <f t="shared" si="1"/>
        <v>30.036879174567385</v>
      </c>
    </row>
    <row r="30" spans="1:48" ht="15.75" customHeight="1" x14ac:dyDescent="0.3">
      <c r="A30" s="202" t="s">
        <v>175</v>
      </c>
      <c r="B30" s="203">
        <v>7</v>
      </c>
      <c r="C30" s="396">
        <v>0.6866787538800001</v>
      </c>
      <c r="D30" s="205">
        <v>1</v>
      </c>
      <c r="E30" s="206"/>
      <c r="F30" s="206"/>
      <c r="G30" s="206"/>
      <c r="H30" s="206"/>
      <c r="I30" s="206"/>
      <c r="J30" s="206"/>
      <c r="K30" s="396">
        <v>0.6866787538800001</v>
      </c>
      <c r="L30" s="396">
        <v>0.6866787538800001</v>
      </c>
      <c r="M30" s="396">
        <v>0.6866787538800001</v>
      </c>
      <c r="N30" s="396">
        <v>0.6866787538800001</v>
      </c>
      <c r="O30" s="396">
        <v>0.6866787538800001</v>
      </c>
      <c r="P30" s="396">
        <v>0.6866787538800001</v>
      </c>
      <c r="Q30" s="396">
        <v>0.6866787538800001</v>
      </c>
      <c r="R30" s="396">
        <v>0</v>
      </c>
      <c r="S30" s="396">
        <v>0</v>
      </c>
      <c r="T30" s="396">
        <v>0</v>
      </c>
      <c r="U30" s="396">
        <v>0</v>
      </c>
      <c r="V30" s="396">
        <v>0</v>
      </c>
      <c r="W30" s="396">
        <v>0</v>
      </c>
      <c r="X30" s="396">
        <v>0</v>
      </c>
      <c r="Y30" s="396">
        <v>0</v>
      </c>
      <c r="Z30" s="396">
        <v>0</v>
      </c>
      <c r="AA30" s="396">
        <v>0</v>
      </c>
      <c r="AB30" s="396">
        <v>0</v>
      </c>
      <c r="AC30" s="396">
        <v>0</v>
      </c>
      <c r="AD30" s="396">
        <v>0</v>
      </c>
      <c r="AE30" s="396">
        <v>0</v>
      </c>
      <c r="AF30" s="396">
        <v>0</v>
      </c>
      <c r="AG30" s="396">
        <v>0</v>
      </c>
      <c r="AH30" s="396">
        <v>0</v>
      </c>
      <c r="AI30" s="396">
        <v>0</v>
      </c>
      <c r="AJ30" s="396">
        <v>0</v>
      </c>
      <c r="AK30" s="396">
        <v>0</v>
      </c>
      <c r="AL30" s="396">
        <v>0</v>
      </c>
      <c r="AM30" s="396">
        <v>0</v>
      </c>
      <c r="AN30" s="396">
        <v>0</v>
      </c>
      <c r="AO30" s="396">
        <v>0</v>
      </c>
      <c r="AP30" s="396">
        <v>0</v>
      </c>
      <c r="AQ30" s="396">
        <v>0</v>
      </c>
      <c r="AR30" s="396">
        <v>0</v>
      </c>
      <c r="AS30" s="396">
        <v>0</v>
      </c>
      <c r="AT30" s="396">
        <v>0</v>
      </c>
      <c r="AU30" s="396">
        <v>0</v>
      </c>
      <c r="AV30" s="396">
        <f t="shared" si="1"/>
        <v>4.8067512771600001</v>
      </c>
    </row>
    <row r="31" spans="1:48" ht="15.75" customHeight="1" x14ac:dyDescent="0.3">
      <c r="A31" s="202" t="s">
        <v>608</v>
      </c>
      <c r="B31" s="203">
        <v>16</v>
      </c>
      <c r="C31" s="396">
        <v>1.15E-2</v>
      </c>
      <c r="D31" s="205">
        <v>1</v>
      </c>
      <c r="E31" s="206"/>
      <c r="F31" s="206"/>
      <c r="G31" s="206"/>
      <c r="H31" s="206"/>
      <c r="I31" s="206"/>
      <c r="J31" s="206"/>
      <c r="K31" s="396">
        <v>1.15E-2</v>
      </c>
      <c r="L31" s="396">
        <v>1.15E-2</v>
      </c>
      <c r="M31" s="396">
        <v>1.15E-2</v>
      </c>
      <c r="N31" s="396">
        <v>1.15E-2</v>
      </c>
      <c r="O31" s="396">
        <v>1.15E-2</v>
      </c>
      <c r="P31" s="396">
        <v>1.15E-2</v>
      </c>
      <c r="Q31" s="396">
        <v>1.15E-2</v>
      </c>
      <c r="R31" s="396">
        <v>1.15E-2</v>
      </c>
      <c r="S31" s="396">
        <v>1.15E-2</v>
      </c>
      <c r="T31" s="396">
        <v>1.15E-2</v>
      </c>
      <c r="U31" s="396">
        <v>1.15E-2</v>
      </c>
      <c r="V31" s="396">
        <v>1.15E-2</v>
      </c>
      <c r="W31" s="396">
        <v>1.15E-2</v>
      </c>
      <c r="X31" s="396">
        <v>1.15E-2</v>
      </c>
      <c r="Y31" s="396">
        <v>1.15E-2</v>
      </c>
      <c r="Z31" s="396">
        <v>1.15E-2</v>
      </c>
      <c r="AA31" s="396">
        <v>0</v>
      </c>
      <c r="AB31" s="396">
        <v>0</v>
      </c>
      <c r="AC31" s="396">
        <v>0</v>
      </c>
      <c r="AD31" s="396">
        <v>0</v>
      </c>
      <c r="AE31" s="396">
        <v>0</v>
      </c>
      <c r="AF31" s="396">
        <v>0</v>
      </c>
      <c r="AG31" s="396">
        <v>0</v>
      </c>
      <c r="AH31" s="396">
        <v>0</v>
      </c>
      <c r="AI31" s="396">
        <v>0</v>
      </c>
      <c r="AJ31" s="396">
        <v>0</v>
      </c>
      <c r="AK31" s="396">
        <v>0</v>
      </c>
      <c r="AL31" s="396">
        <v>0</v>
      </c>
      <c r="AM31" s="396">
        <v>0</v>
      </c>
      <c r="AN31" s="396">
        <v>0</v>
      </c>
      <c r="AO31" s="396">
        <v>0</v>
      </c>
      <c r="AP31" s="396">
        <v>0</v>
      </c>
      <c r="AQ31" s="396">
        <v>0</v>
      </c>
      <c r="AR31" s="396">
        <v>0</v>
      </c>
      <c r="AS31" s="396">
        <v>0</v>
      </c>
      <c r="AT31" s="396">
        <v>0</v>
      </c>
      <c r="AU31" s="396">
        <v>0</v>
      </c>
      <c r="AV31" s="396">
        <f t="shared" si="1"/>
        <v>0.18400000000000002</v>
      </c>
    </row>
    <row r="32" spans="1:48" ht="15.75" customHeight="1" x14ac:dyDescent="0.3">
      <c r="A32" s="202" t="s">
        <v>284</v>
      </c>
      <c r="B32" s="203">
        <v>25</v>
      </c>
      <c r="C32" s="396">
        <v>4.3740314366168313E-2</v>
      </c>
      <c r="D32" s="205">
        <v>1</v>
      </c>
      <c r="E32" s="206"/>
      <c r="F32" s="206"/>
      <c r="G32" s="206"/>
      <c r="H32" s="206"/>
      <c r="I32" s="206"/>
      <c r="J32" s="365"/>
      <c r="K32" s="425">
        <v>4.3740314366168313E-2</v>
      </c>
      <c r="L32" s="396">
        <v>4.3740314366168313E-2</v>
      </c>
      <c r="M32" s="396">
        <v>4.3740314366168313E-2</v>
      </c>
      <c r="N32" s="396">
        <v>4.3740314366168313E-2</v>
      </c>
      <c r="O32" s="396">
        <v>4.3740314366168313E-2</v>
      </c>
      <c r="P32" s="396">
        <v>4.3740314366168313E-2</v>
      </c>
      <c r="Q32" s="396">
        <v>4.3740314366168313E-2</v>
      </c>
      <c r="R32" s="396">
        <v>4.3740314366168313E-2</v>
      </c>
      <c r="S32" s="396">
        <v>4.3740314366168313E-2</v>
      </c>
      <c r="T32" s="396">
        <v>4.3740314366168313E-2</v>
      </c>
      <c r="U32" s="396">
        <v>4.3740314366168313E-2</v>
      </c>
      <c r="V32" s="396">
        <v>4.3740314366168313E-2</v>
      </c>
      <c r="W32" s="396">
        <v>4.3740314366168313E-2</v>
      </c>
      <c r="X32" s="396">
        <v>4.3740314366168313E-2</v>
      </c>
      <c r="Y32" s="396">
        <v>4.3740314366168313E-2</v>
      </c>
      <c r="Z32" s="396">
        <v>4.3740314366168313E-2</v>
      </c>
      <c r="AA32" s="396">
        <v>4.3740314366168313E-2</v>
      </c>
      <c r="AB32" s="396">
        <v>4.3740314366168313E-2</v>
      </c>
      <c r="AC32" s="396">
        <v>4.3740314366168313E-2</v>
      </c>
      <c r="AD32" s="396">
        <v>4.3740314366168313E-2</v>
      </c>
      <c r="AE32" s="396">
        <v>4.3740314366168313E-2</v>
      </c>
      <c r="AF32" s="396">
        <v>4.3740314366168313E-2</v>
      </c>
      <c r="AG32" s="396">
        <v>4.3740314366168313E-2</v>
      </c>
      <c r="AH32" s="396">
        <v>4.3740314366168313E-2</v>
      </c>
      <c r="AI32" s="396">
        <v>4.3740314366168313E-2</v>
      </c>
      <c r="AJ32" s="396">
        <v>0</v>
      </c>
      <c r="AK32" s="396">
        <v>0</v>
      </c>
      <c r="AL32" s="396">
        <v>0</v>
      </c>
      <c r="AM32" s="396">
        <v>0</v>
      </c>
      <c r="AN32" s="396">
        <v>0</v>
      </c>
      <c r="AO32" s="396">
        <v>0</v>
      </c>
      <c r="AP32" s="396">
        <v>0</v>
      </c>
      <c r="AQ32" s="396">
        <v>0</v>
      </c>
      <c r="AR32" s="396">
        <v>0</v>
      </c>
      <c r="AS32" s="396">
        <v>0</v>
      </c>
      <c r="AT32" s="396">
        <v>0</v>
      </c>
      <c r="AU32" s="396">
        <v>0</v>
      </c>
      <c r="AV32" s="396">
        <f t="shared" si="1"/>
        <v>1.0935078591542078</v>
      </c>
    </row>
    <row r="33" spans="1:48" ht="15.75" customHeight="1" x14ac:dyDescent="0.3">
      <c r="A33" s="183" t="s">
        <v>480</v>
      </c>
      <c r="B33" s="199"/>
      <c r="C33" s="185">
        <f>SUM(C5:C32)</f>
        <v>4857.2451608935389</v>
      </c>
      <c r="D33" s="208">
        <f>K33/C33</f>
        <v>1</v>
      </c>
      <c r="E33" s="86"/>
      <c r="F33" s="75"/>
      <c r="G33" s="75"/>
      <c r="H33" s="75"/>
      <c r="I33" s="80"/>
      <c r="J33" s="424"/>
      <c r="K33" s="423">
        <f t="shared" ref="K33:AV33" si="2">SUM(K5:K32)</f>
        <v>4857.2451608935389</v>
      </c>
      <c r="L33" s="422">
        <f t="shared" si="2"/>
        <v>4857.2451608935389</v>
      </c>
      <c r="M33" s="422">
        <f t="shared" si="2"/>
        <v>4857.2451608935389</v>
      </c>
      <c r="N33" s="422">
        <f t="shared" si="2"/>
        <v>4857.2451608935389</v>
      </c>
      <c r="O33" s="422">
        <f t="shared" si="2"/>
        <v>4857.2451608935389</v>
      </c>
      <c r="P33" s="422">
        <f t="shared" si="2"/>
        <v>4857.2451608935389</v>
      </c>
      <c r="Q33" s="422">
        <f t="shared" si="2"/>
        <v>4209.070677176428</v>
      </c>
      <c r="R33" s="422">
        <f t="shared" si="2"/>
        <v>3942.7727484225561</v>
      </c>
      <c r="S33" s="422">
        <f t="shared" si="2"/>
        <v>3442.0554002287895</v>
      </c>
      <c r="T33" s="422">
        <f t="shared" si="2"/>
        <v>2701.3449906287892</v>
      </c>
      <c r="U33" s="422">
        <f t="shared" si="2"/>
        <v>2464.1203608403516</v>
      </c>
      <c r="V33" s="422">
        <f t="shared" si="2"/>
        <v>2266.1433443549677</v>
      </c>
      <c r="W33" s="422">
        <f t="shared" si="2"/>
        <v>2259.9249915830083</v>
      </c>
      <c r="X33" s="422">
        <f t="shared" si="2"/>
        <v>2259.9249915830083</v>
      </c>
      <c r="Y33" s="422">
        <f t="shared" si="2"/>
        <v>2259.9249915830083</v>
      </c>
      <c r="Z33" s="422">
        <f t="shared" si="2"/>
        <v>1963.232957528184</v>
      </c>
      <c r="AA33" s="422">
        <f t="shared" si="2"/>
        <v>929.72209288939007</v>
      </c>
      <c r="AB33" s="422">
        <f t="shared" si="2"/>
        <v>929.72209288939007</v>
      </c>
      <c r="AC33" s="422">
        <f t="shared" si="2"/>
        <v>888.34616694791112</v>
      </c>
      <c r="AD33" s="422">
        <f t="shared" si="2"/>
        <v>729.33632204798312</v>
      </c>
      <c r="AE33" s="422">
        <f t="shared" si="2"/>
        <v>467.92514208636084</v>
      </c>
      <c r="AF33" s="422">
        <f t="shared" si="2"/>
        <v>467.92514208636084</v>
      </c>
      <c r="AG33" s="422">
        <f t="shared" si="2"/>
        <v>467.92514208636084</v>
      </c>
      <c r="AH33" s="422">
        <f t="shared" si="2"/>
        <v>467.92514208636084</v>
      </c>
      <c r="AI33" s="422">
        <f t="shared" si="2"/>
        <v>467.92514208636084</v>
      </c>
      <c r="AJ33" s="422">
        <f t="shared" si="2"/>
        <v>467.88140177199466</v>
      </c>
      <c r="AK33" s="422">
        <f t="shared" si="2"/>
        <v>467.88140177199466</v>
      </c>
      <c r="AL33" s="422">
        <f t="shared" si="2"/>
        <v>467.88140177199466</v>
      </c>
      <c r="AM33" s="422">
        <f t="shared" si="2"/>
        <v>467.88140177199466</v>
      </c>
      <c r="AN33" s="422">
        <f t="shared" si="2"/>
        <v>467.88140177199466</v>
      </c>
      <c r="AO33" s="422">
        <f t="shared" si="2"/>
        <v>0</v>
      </c>
      <c r="AP33" s="422">
        <f t="shared" si="2"/>
        <v>0</v>
      </c>
      <c r="AQ33" s="422">
        <f t="shared" si="2"/>
        <v>0</v>
      </c>
      <c r="AR33" s="422">
        <f t="shared" si="2"/>
        <v>0</v>
      </c>
      <c r="AS33" s="422">
        <f t="shared" si="2"/>
        <v>0</v>
      </c>
      <c r="AT33" s="422">
        <f t="shared" si="2"/>
        <v>0</v>
      </c>
      <c r="AU33" s="422">
        <f t="shared" si="2"/>
        <v>0</v>
      </c>
      <c r="AV33" s="177">
        <f t="shared" si="2"/>
        <v>65068.145813356787</v>
      </c>
    </row>
    <row r="34" spans="1:48" ht="15.75" customHeight="1" x14ac:dyDescent="0.3">
      <c r="A34" s="183" t="s">
        <v>481</v>
      </c>
      <c r="B34" s="188"/>
      <c r="C34" s="189"/>
      <c r="D34" s="200"/>
      <c r="E34" s="78"/>
      <c r="F34" s="78"/>
      <c r="G34" s="78"/>
      <c r="H34" s="78"/>
      <c r="I34" s="79"/>
      <c r="J34" s="424"/>
      <c r="K34" s="423">
        <f>K33-K33</f>
        <v>0</v>
      </c>
      <c r="L34" s="422">
        <f>K33-L33</f>
        <v>0</v>
      </c>
      <c r="M34" s="422">
        <f t="shared" ref="M34:AU34" si="3">L33-M33</f>
        <v>0</v>
      </c>
      <c r="N34" s="422">
        <f t="shared" si="3"/>
        <v>0</v>
      </c>
      <c r="O34" s="422">
        <f t="shared" si="3"/>
        <v>0</v>
      </c>
      <c r="P34" s="422">
        <f t="shared" si="3"/>
        <v>0</v>
      </c>
      <c r="Q34" s="422">
        <f t="shared" si="3"/>
        <v>648.17448371711089</v>
      </c>
      <c r="R34" s="422">
        <f t="shared" si="3"/>
        <v>266.29792875387193</v>
      </c>
      <c r="S34" s="422">
        <f t="shared" si="3"/>
        <v>500.71734819376661</v>
      </c>
      <c r="T34" s="422">
        <f t="shared" si="3"/>
        <v>740.71040960000028</v>
      </c>
      <c r="U34" s="422">
        <f t="shared" si="3"/>
        <v>237.2246297884376</v>
      </c>
      <c r="V34" s="422">
        <f t="shared" si="3"/>
        <v>197.97701648538396</v>
      </c>
      <c r="W34" s="422">
        <f t="shared" si="3"/>
        <v>6.2183527719594167</v>
      </c>
      <c r="X34" s="422">
        <f t="shared" si="3"/>
        <v>0</v>
      </c>
      <c r="Y34" s="422">
        <f t="shared" si="3"/>
        <v>0</v>
      </c>
      <c r="Z34" s="422">
        <f>N33-Z33</f>
        <v>2894.0122033653552</v>
      </c>
      <c r="AA34" s="422">
        <f t="shared" ref="AA34" si="4">Z33-AA33</f>
        <v>1033.5108646387939</v>
      </c>
      <c r="AB34" s="422">
        <f t="shared" ref="AB34" si="5">AA33-AB33</f>
        <v>0</v>
      </c>
      <c r="AC34" s="422">
        <f t="shared" ref="AC34" si="6">AB33-AC33</f>
        <v>41.375925941478954</v>
      </c>
      <c r="AD34" s="422">
        <f t="shared" ref="AD34" si="7">AC33-AD33</f>
        <v>159.009844899928</v>
      </c>
      <c r="AE34" s="422">
        <f t="shared" ref="AE34" si="8">AD33-AE33</f>
        <v>261.41117996162228</v>
      </c>
      <c r="AF34" s="422">
        <f t="shared" ref="AF34" si="9">AE33-AF33</f>
        <v>0</v>
      </c>
      <c r="AG34" s="422">
        <f t="shared" ref="AG34" si="10">AF33-AG33</f>
        <v>0</v>
      </c>
      <c r="AH34" s="422">
        <f t="shared" ref="AH34" si="11">AG33-AH33</f>
        <v>0</v>
      </c>
      <c r="AI34" s="422">
        <f t="shared" ref="AI34" si="12">AH33-AI33</f>
        <v>0</v>
      </c>
      <c r="AJ34" s="422">
        <f t="shared" ref="AJ34" si="13">AI33-AJ33</f>
        <v>4.3740314366175426E-2</v>
      </c>
      <c r="AK34" s="422">
        <f>Y33-AK33</f>
        <v>1792.0435898110136</v>
      </c>
      <c r="AL34" s="422">
        <f t="shared" si="3"/>
        <v>0</v>
      </c>
      <c r="AM34" s="422">
        <f t="shared" si="3"/>
        <v>0</v>
      </c>
      <c r="AN34" s="422">
        <f t="shared" si="3"/>
        <v>0</v>
      </c>
      <c r="AO34" s="422">
        <f t="shared" si="3"/>
        <v>467.88140177199466</v>
      </c>
      <c r="AP34" s="422">
        <f t="shared" si="3"/>
        <v>0</v>
      </c>
      <c r="AQ34" s="422">
        <f t="shared" si="3"/>
        <v>0</v>
      </c>
      <c r="AR34" s="422">
        <f t="shared" si="3"/>
        <v>0</v>
      </c>
      <c r="AS34" s="422">
        <f t="shared" si="3"/>
        <v>0</v>
      </c>
      <c r="AT34" s="422">
        <f t="shared" si="3"/>
        <v>0</v>
      </c>
      <c r="AU34" s="422">
        <f t="shared" si="3"/>
        <v>0</v>
      </c>
      <c r="AV34" s="63"/>
    </row>
    <row r="35" spans="1:48" ht="15.75" customHeight="1" x14ac:dyDescent="0.3">
      <c r="A35" s="183" t="s">
        <v>482</v>
      </c>
      <c r="B35" s="188"/>
      <c r="C35" s="189"/>
      <c r="D35" s="189"/>
      <c r="E35" s="75"/>
      <c r="F35" s="75"/>
      <c r="G35" s="75"/>
      <c r="H35" s="75"/>
      <c r="I35" s="80"/>
      <c r="J35" s="424"/>
      <c r="K35" s="423">
        <f>$K$33-K33</f>
        <v>0</v>
      </c>
      <c r="L35" s="422">
        <f t="shared" ref="L35:AU35" si="14">$K$33-L33</f>
        <v>0</v>
      </c>
      <c r="M35" s="422">
        <f t="shared" si="14"/>
        <v>0</v>
      </c>
      <c r="N35" s="422">
        <f t="shared" si="14"/>
        <v>0</v>
      </c>
      <c r="O35" s="422">
        <f t="shared" si="14"/>
        <v>0</v>
      </c>
      <c r="P35" s="422">
        <f>$K$33-P33</f>
        <v>0</v>
      </c>
      <c r="Q35" s="422">
        <f t="shared" si="14"/>
        <v>648.17448371711089</v>
      </c>
      <c r="R35" s="422">
        <f t="shared" si="14"/>
        <v>914.47241247098282</v>
      </c>
      <c r="S35" s="422">
        <f t="shared" si="14"/>
        <v>1415.1897606647494</v>
      </c>
      <c r="T35" s="422">
        <f t="shared" si="14"/>
        <v>2155.9001702647497</v>
      </c>
      <c r="U35" s="422">
        <f t="shared" si="14"/>
        <v>2393.1248000531873</v>
      </c>
      <c r="V35" s="422">
        <f t="shared" si="14"/>
        <v>2591.1018165385713</v>
      </c>
      <c r="W35" s="422">
        <f t="shared" si="14"/>
        <v>2597.3201693105307</v>
      </c>
      <c r="X35" s="422">
        <f t="shared" si="14"/>
        <v>2597.3201693105307</v>
      </c>
      <c r="Y35" s="422">
        <f t="shared" si="14"/>
        <v>2597.3201693105307</v>
      </c>
      <c r="Z35" s="422">
        <f t="shared" ref="Z35:AJ35" si="15">$K$33-Z33</f>
        <v>2894.0122033653552</v>
      </c>
      <c r="AA35" s="422">
        <f t="shared" si="15"/>
        <v>3927.5230680041486</v>
      </c>
      <c r="AB35" s="422">
        <f t="shared" si="15"/>
        <v>3927.5230680041486</v>
      </c>
      <c r="AC35" s="422">
        <f t="shared" si="15"/>
        <v>3968.8989939456278</v>
      </c>
      <c r="AD35" s="422">
        <f t="shared" si="15"/>
        <v>4127.9088388455557</v>
      </c>
      <c r="AE35" s="422">
        <f t="shared" si="15"/>
        <v>4389.3200188071778</v>
      </c>
      <c r="AF35" s="422">
        <f t="shared" si="15"/>
        <v>4389.3200188071778</v>
      </c>
      <c r="AG35" s="422">
        <f t="shared" si="15"/>
        <v>4389.3200188071778</v>
      </c>
      <c r="AH35" s="422">
        <f t="shared" si="15"/>
        <v>4389.3200188071778</v>
      </c>
      <c r="AI35" s="422">
        <f t="shared" si="15"/>
        <v>4389.3200188071778</v>
      </c>
      <c r="AJ35" s="422">
        <f t="shared" si="15"/>
        <v>4389.3637591215447</v>
      </c>
      <c r="AK35" s="422">
        <f t="shared" si="14"/>
        <v>4389.3637591215447</v>
      </c>
      <c r="AL35" s="422">
        <f t="shared" si="14"/>
        <v>4389.3637591215447</v>
      </c>
      <c r="AM35" s="422">
        <f t="shared" si="14"/>
        <v>4389.3637591215447</v>
      </c>
      <c r="AN35" s="422">
        <f t="shared" si="14"/>
        <v>4389.3637591215447</v>
      </c>
      <c r="AO35" s="422">
        <f t="shared" si="14"/>
        <v>4857.2451608935389</v>
      </c>
      <c r="AP35" s="422">
        <f t="shared" si="14"/>
        <v>4857.2451608935389</v>
      </c>
      <c r="AQ35" s="422">
        <f t="shared" si="14"/>
        <v>4857.2451608935389</v>
      </c>
      <c r="AR35" s="422">
        <f t="shared" si="14"/>
        <v>4857.2451608935389</v>
      </c>
      <c r="AS35" s="422">
        <f t="shared" si="14"/>
        <v>4857.2451608935389</v>
      </c>
      <c r="AT35" s="422">
        <f t="shared" si="14"/>
        <v>4857.2451608935389</v>
      </c>
      <c r="AU35" s="422">
        <f t="shared" si="14"/>
        <v>4857.2451608935389</v>
      </c>
      <c r="AV35" s="64"/>
    </row>
    <row r="36" spans="1:48" ht="15.75" customHeight="1" x14ac:dyDescent="0.3">
      <c r="A36" s="196" t="s">
        <v>66</v>
      </c>
      <c r="B36" s="209">
        <f>SUMPRODUCT(B5:B32,C5:C32)/C33</f>
        <v>14.810258107388318</v>
      </c>
      <c r="C36" s="54"/>
    </row>
    <row r="37" spans="1:48" x14ac:dyDescent="0.3">
      <c r="B37" s="76"/>
    </row>
    <row r="38" spans="1:48" x14ac:dyDescent="0.3">
      <c r="A38" s="119" t="s">
        <v>2</v>
      </c>
      <c r="B38" s="120"/>
      <c r="C38" s="120"/>
      <c r="D38" s="120"/>
      <c r="E38" s="120"/>
      <c r="F38" s="120"/>
      <c r="G38" s="120"/>
      <c r="H38" s="120"/>
      <c r="I38" s="120"/>
      <c r="J38" s="120"/>
      <c r="K38" s="121"/>
    </row>
    <row r="39" spans="1:48" ht="71.25" customHeight="1" x14ac:dyDescent="0.3">
      <c r="A39" s="566" t="s">
        <v>731</v>
      </c>
      <c r="B39" s="566"/>
      <c r="C39" s="566"/>
      <c r="D39" s="566"/>
      <c r="E39" s="566"/>
      <c r="F39" s="566"/>
      <c r="G39" s="566"/>
      <c r="H39" s="566"/>
      <c r="I39" s="566"/>
      <c r="J39" s="566"/>
      <c r="K39" s="566"/>
    </row>
  </sheetData>
  <mergeCells count="6">
    <mergeCell ref="A39:K39"/>
    <mergeCell ref="AV3:AV4"/>
    <mergeCell ref="A3:A4"/>
    <mergeCell ref="B3:B4"/>
    <mergeCell ref="C3:C4"/>
    <mergeCell ref="D3:D4"/>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2488-AC21-4D29-8BB8-2667A4C0A2B2}">
  <dimension ref="A1:AV34"/>
  <sheetViews>
    <sheetView workbookViewId="0">
      <selection activeCell="A34" sqref="A34:D3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619</v>
      </c>
    </row>
    <row r="2" spans="1:48" ht="15.75" customHeight="1" x14ac:dyDescent="0.3">
      <c r="A2" s="37"/>
    </row>
    <row r="3" spans="1:48" ht="15.75" customHeight="1" x14ac:dyDescent="0.3">
      <c r="A3" s="508" t="s">
        <v>245</v>
      </c>
      <c r="B3" s="510" t="s">
        <v>0</v>
      </c>
      <c r="C3" s="510" t="s">
        <v>282</v>
      </c>
      <c r="D3" s="510" t="s">
        <v>57</v>
      </c>
      <c r="E3" s="107"/>
      <c r="F3" s="50"/>
      <c r="G3" s="50"/>
      <c r="H3" s="50"/>
      <c r="I3" s="50"/>
      <c r="J3" s="5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row>
    <row r="4" spans="1:48" ht="15.75" customHeight="1"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ht="15.75" customHeight="1" x14ac:dyDescent="0.3">
      <c r="A5" s="202" t="s">
        <v>47</v>
      </c>
      <c r="B5" s="210">
        <v>20</v>
      </c>
      <c r="C5" s="396">
        <v>189.88989412434489</v>
      </c>
      <c r="D5" s="213">
        <v>1</v>
      </c>
      <c r="E5" s="214"/>
      <c r="F5" s="214"/>
      <c r="G5" s="214"/>
      <c r="H5" s="214"/>
      <c r="I5" s="214"/>
      <c r="J5" s="214"/>
      <c r="K5" s="396">
        <v>189.88989412434489</v>
      </c>
      <c r="L5" s="396">
        <v>189.88989412434489</v>
      </c>
      <c r="M5" s="396">
        <v>189.88989412434489</v>
      </c>
      <c r="N5" s="396">
        <v>189.88989412434489</v>
      </c>
      <c r="O5" s="396">
        <v>189.88989412434489</v>
      </c>
      <c r="P5" s="396">
        <v>189.88989412434489</v>
      </c>
      <c r="Q5" s="396">
        <v>189.88989412434489</v>
      </c>
      <c r="R5" s="396">
        <v>189.88989412434489</v>
      </c>
      <c r="S5" s="396">
        <v>189.88989412434489</v>
      </c>
      <c r="T5" s="396">
        <v>189.88989412434489</v>
      </c>
      <c r="U5" s="396">
        <v>146.3550857941861</v>
      </c>
      <c r="V5" s="396">
        <v>146.3550857941861</v>
      </c>
      <c r="W5" s="396">
        <v>146.3550857941861</v>
      </c>
      <c r="X5" s="396">
        <v>146.3550857941861</v>
      </c>
      <c r="Y5" s="396">
        <v>146.3550857941861</v>
      </c>
      <c r="Z5" s="396">
        <v>146.3550857941861</v>
      </c>
      <c r="AA5" s="396">
        <v>146.3550857941861</v>
      </c>
      <c r="AB5" s="396">
        <v>146.3550857941861</v>
      </c>
      <c r="AC5" s="396">
        <v>146.3550857941861</v>
      </c>
      <c r="AD5" s="396">
        <v>146.3550857941861</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27" si="1">SUM(E5:AU5)</f>
        <v>3362.4497991853086</v>
      </c>
    </row>
    <row r="6" spans="1:48" ht="15.75" customHeight="1" x14ac:dyDescent="0.3">
      <c r="A6" s="202" t="s">
        <v>46</v>
      </c>
      <c r="B6" s="210">
        <v>30.000000000000021</v>
      </c>
      <c r="C6" s="396">
        <v>122.25188409598961</v>
      </c>
      <c r="D6" s="213">
        <v>1</v>
      </c>
      <c r="E6" s="214"/>
      <c r="F6" s="214"/>
      <c r="G6" s="214"/>
      <c r="H6" s="214"/>
      <c r="I6" s="214"/>
      <c r="J6" s="214"/>
      <c r="K6" s="396">
        <v>122.25188409598961</v>
      </c>
      <c r="L6" s="396">
        <v>122.25188409598961</v>
      </c>
      <c r="M6" s="396">
        <v>122.25188409598961</v>
      </c>
      <c r="N6" s="396">
        <v>122.25188409598961</v>
      </c>
      <c r="O6" s="396">
        <v>122.25188409598961</v>
      </c>
      <c r="P6" s="396">
        <v>122.25188409598961</v>
      </c>
      <c r="Q6" s="396">
        <v>122.25188409598961</v>
      </c>
      <c r="R6" s="396">
        <v>122.25188409598961</v>
      </c>
      <c r="S6" s="396">
        <v>122.25188409598961</v>
      </c>
      <c r="T6" s="396">
        <v>122.25188409598961</v>
      </c>
      <c r="U6" s="396">
        <v>101.64931704764409</v>
      </c>
      <c r="V6" s="396">
        <v>101.64931704764409</v>
      </c>
      <c r="W6" s="396">
        <v>101.64931704764409</v>
      </c>
      <c r="X6" s="396">
        <v>101.64931704764409</v>
      </c>
      <c r="Y6" s="396">
        <v>101.64931704764409</v>
      </c>
      <c r="Z6" s="396">
        <v>101.64931704764409</v>
      </c>
      <c r="AA6" s="396">
        <v>101.64931704764409</v>
      </c>
      <c r="AB6" s="396">
        <v>101.64931704764409</v>
      </c>
      <c r="AC6" s="396">
        <v>101.64931704764409</v>
      </c>
      <c r="AD6" s="396">
        <v>101.64931704764409</v>
      </c>
      <c r="AE6" s="396">
        <v>101.64931704764409</v>
      </c>
      <c r="AF6" s="396">
        <v>101.64931704764409</v>
      </c>
      <c r="AG6" s="396">
        <v>101.64931704764409</v>
      </c>
      <c r="AH6" s="396">
        <v>101.64931704764409</v>
      </c>
      <c r="AI6" s="396">
        <v>101.64931704764409</v>
      </c>
      <c r="AJ6" s="396">
        <v>101.64931704764409</v>
      </c>
      <c r="AK6" s="396">
        <v>101.64931704764409</v>
      </c>
      <c r="AL6" s="396">
        <v>101.64931704764409</v>
      </c>
      <c r="AM6" s="396">
        <v>101.64931704764409</v>
      </c>
      <c r="AN6" s="396">
        <v>101.64931704764409</v>
      </c>
      <c r="AO6" s="396">
        <v>0</v>
      </c>
      <c r="AP6" s="396">
        <v>0</v>
      </c>
      <c r="AQ6" s="396">
        <v>0</v>
      </c>
      <c r="AR6" s="396">
        <v>0</v>
      </c>
      <c r="AS6" s="396">
        <v>0</v>
      </c>
      <c r="AT6" s="396">
        <v>0</v>
      </c>
      <c r="AU6" s="396">
        <v>0</v>
      </c>
      <c r="AV6" s="396">
        <f t="shared" si="1"/>
        <v>3255.5051819127784</v>
      </c>
    </row>
    <row r="7" spans="1:48" ht="15.75" customHeight="1" x14ac:dyDescent="0.3">
      <c r="A7" s="202" t="s">
        <v>139</v>
      </c>
      <c r="B7" s="210">
        <v>7.9999999999999982</v>
      </c>
      <c r="C7" s="396">
        <v>107.31960450547135</v>
      </c>
      <c r="D7" s="213">
        <v>1</v>
      </c>
      <c r="E7" s="214"/>
      <c r="F7" s="214"/>
      <c r="G7" s="214"/>
      <c r="H7" s="214"/>
      <c r="I7" s="214"/>
      <c r="J7" s="214"/>
      <c r="K7" s="396">
        <v>107.31960450547135</v>
      </c>
      <c r="L7" s="396">
        <v>107.31960450547135</v>
      </c>
      <c r="M7" s="396">
        <v>107.31960450547135</v>
      </c>
      <c r="N7" s="396">
        <v>107.31960450547135</v>
      </c>
      <c r="O7" s="396">
        <v>107.31960450547135</v>
      </c>
      <c r="P7" s="396">
        <v>107.31960450547135</v>
      </c>
      <c r="Q7" s="396">
        <v>107.31960450547135</v>
      </c>
      <c r="R7" s="396">
        <v>107.31960450547135</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858.55683604377089</v>
      </c>
    </row>
    <row r="8" spans="1:48" ht="15.75" customHeight="1" x14ac:dyDescent="0.3">
      <c r="A8" s="202" t="s">
        <v>287</v>
      </c>
      <c r="B8" s="210">
        <v>16</v>
      </c>
      <c r="C8" s="396">
        <v>109.750620083116</v>
      </c>
      <c r="D8" s="213">
        <v>1</v>
      </c>
      <c r="E8" s="214"/>
      <c r="F8" s="214"/>
      <c r="G8" s="214"/>
      <c r="H8" s="214"/>
      <c r="I8" s="214"/>
      <c r="J8" s="214"/>
      <c r="K8" s="396">
        <v>109.750620083116</v>
      </c>
      <c r="L8" s="396">
        <v>109.750620083116</v>
      </c>
      <c r="M8" s="396">
        <v>109.750620083116</v>
      </c>
      <c r="N8" s="396">
        <v>109.750620083116</v>
      </c>
      <c r="O8" s="396">
        <v>109.750620083116</v>
      </c>
      <c r="P8" s="396">
        <v>109.750620083116</v>
      </c>
      <c r="Q8" s="396">
        <v>93.196059832691503</v>
      </c>
      <c r="R8" s="396">
        <v>93.196059832691503</v>
      </c>
      <c r="S8" s="396">
        <v>93.196059832691503</v>
      </c>
      <c r="T8" s="396">
        <v>93.196059832691503</v>
      </c>
      <c r="U8" s="396">
        <v>93.196059832691503</v>
      </c>
      <c r="V8" s="396">
        <v>93.196059832691503</v>
      </c>
      <c r="W8" s="396">
        <v>93.196059832691503</v>
      </c>
      <c r="X8" s="396">
        <v>93.196059832691503</v>
      </c>
      <c r="Y8" s="396">
        <v>93.196059832691503</v>
      </c>
      <c r="Z8" s="396">
        <v>93.196059832691503</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1590.4643188256105</v>
      </c>
    </row>
    <row r="9" spans="1:48" ht="15.75" customHeight="1" x14ac:dyDescent="0.3">
      <c r="A9" s="202" t="s">
        <v>134</v>
      </c>
      <c r="B9" s="210">
        <v>5.9999999999999973</v>
      </c>
      <c r="C9" s="396">
        <v>63.379425000000019</v>
      </c>
      <c r="D9" s="213">
        <v>1</v>
      </c>
      <c r="E9" s="214"/>
      <c r="F9" s="214"/>
      <c r="G9" s="214"/>
      <c r="H9" s="214"/>
      <c r="I9" s="214"/>
      <c r="J9" s="214"/>
      <c r="K9" s="396">
        <v>63.379425000000019</v>
      </c>
      <c r="L9" s="396">
        <v>63.379425000000019</v>
      </c>
      <c r="M9" s="396">
        <v>63.379425000000019</v>
      </c>
      <c r="N9" s="396">
        <v>63.379425000000019</v>
      </c>
      <c r="O9" s="396">
        <v>63.379425000000019</v>
      </c>
      <c r="P9" s="396">
        <v>63.379425000000019</v>
      </c>
      <c r="Q9" s="396">
        <v>0</v>
      </c>
      <c r="R9" s="396">
        <v>0</v>
      </c>
      <c r="S9" s="396">
        <v>0</v>
      </c>
      <c r="T9" s="396">
        <v>0</v>
      </c>
      <c r="U9" s="396">
        <v>0</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380.2765500000001</v>
      </c>
    </row>
    <row r="10" spans="1:48" ht="15.75" customHeight="1" x14ac:dyDescent="0.3">
      <c r="A10" s="202" t="s">
        <v>188</v>
      </c>
      <c r="B10" s="210">
        <v>30.000000000000004</v>
      </c>
      <c r="C10" s="396">
        <v>43.810186339557987</v>
      </c>
      <c r="D10" s="213">
        <v>1</v>
      </c>
      <c r="E10" s="214"/>
      <c r="F10" s="214"/>
      <c r="G10" s="214"/>
      <c r="H10" s="214"/>
      <c r="I10" s="214"/>
      <c r="J10" s="214"/>
      <c r="K10" s="396">
        <v>43.810186339557987</v>
      </c>
      <c r="L10" s="396">
        <v>43.810186339557987</v>
      </c>
      <c r="M10" s="396">
        <v>43.810186339557987</v>
      </c>
      <c r="N10" s="396">
        <v>43.810186339557987</v>
      </c>
      <c r="O10" s="396">
        <v>43.810186339557987</v>
      </c>
      <c r="P10" s="396">
        <v>43.810186339557987</v>
      </c>
      <c r="Q10" s="396">
        <v>43.810186339557987</v>
      </c>
      <c r="R10" s="396">
        <v>43.810186339557987</v>
      </c>
      <c r="S10" s="396">
        <v>43.810186339557987</v>
      </c>
      <c r="T10" s="396">
        <v>43.810186339557987</v>
      </c>
      <c r="U10" s="396">
        <v>37.44606394098868</v>
      </c>
      <c r="V10" s="396">
        <v>37.44606394098868</v>
      </c>
      <c r="W10" s="396">
        <v>37.44606394098868</v>
      </c>
      <c r="X10" s="396">
        <v>37.44606394098868</v>
      </c>
      <c r="Y10" s="396">
        <v>37.44606394098868</v>
      </c>
      <c r="Z10" s="396">
        <v>37.44606394098868</v>
      </c>
      <c r="AA10" s="396">
        <v>37.44606394098868</v>
      </c>
      <c r="AB10" s="396">
        <v>37.44606394098868</v>
      </c>
      <c r="AC10" s="396">
        <v>37.44606394098868</v>
      </c>
      <c r="AD10" s="396">
        <v>37.44606394098868</v>
      </c>
      <c r="AE10" s="396">
        <v>37.44606394098868</v>
      </c>
      <c r="AF10" s="396">
        <v>37.44606394098868</v>
      </c>
      <c r="AG10" s="396">
        <v>37.44606394098868</v>
      </c>
      <c r="AH10" s="396">
        <v>37.44606394098868</v>
      </c>
      <c r="AI10" s="396">
        <v>37.44606394098868</v>
      </c>
      <c r="AJ10" s="396">
        <v>37.44606394098868</v>
      </c>
      <c r="AK10" s="396">
        <v>37.44606394098868</v>
      </c>
      <c r="AL10" s="396">
        <v>37.44606394098868</v>
      </c>
      <c r="AM10" s="396">
        <v>37.44606394098868</v>
      </c>
      <c r="AN10" s="396">
        <v>37.44606394098868</v>
      </c>
      <c r="AO10" s="396">
        <v>0</v>
      </c>
      <c r="AP10" s="396">
        <v>0</v>
      </c>
      <c r="AQ10" s="396">
        <v>0</v>
      </c>
      <c r="AR10" s="396">
        <v>0</v>
      </c>
      <c r="AS10" s="396">
        <v>0</v>
      </c>
      <c r="AT10" s="396">
        <v>0</v>
      </c>
      <c r="AU10" s="396">
        <v>0</v>
      </c>
      <c r="AV10" s="396">
        <f t="shared" si="1"/>
        <v>1187.0231422153536</v>
      </c>
    </row>
    <row r="11" spans="1:48" ht="15.75" customHeight="1" x14ac:dyDescent="0.3">
      <c r="A11" s="202" t="s">
        <v>87</v>
      </c>
      <c r="B11" s="210">
        <v>19.000000000000032</v>
      </c>
      <c r="C11" s="396">
        <v>39.614495860171814</v>
      </c>
      <c r="D11" s="213">
        <v>1</v>
      </c>
      <c r="E11" s="214"/>
      <c r="F11" s="214"/>
      <c r="G11" s="214"/>
      <c r="H11" s="214"/>
      <c r="I11" s="214"/>
      <c r="J11" s="214"/>
      <c r="K11" s="396">
        <v>39.614495860171814</v>
      </c>
      <c r="L11" s="396">
        <v>39.614495860171814</v>
      </c>
      <c r="M11" s="396">
        <v>39.614495860171814</v>
      </c>
      <c r="N11" s="396">
        <v>39.614495860171814</v>
      </c>
      <c r="O11" s="396">
        <v>39.614495860171814</v>
      </c>
      <c r="P11" s="396">
        <v>39.614495860171814</v>
      </c>
      <c r="Q11" s="396">
        <v>39.614495860171814</v>
      </c>
      <c r="R11" s="396">
        <v>39.614495860171814</v>
      </c>
      <c r="S11" s="396">
        <v>39.614495860171814</v>
      </c>
      <c r="T11" s="396">
        <v>39.614495860171814</v>
      </c>
      <c r="U11" s="396">
        <v>39.614495860171814</v>
      </c>
      <c r="V11" s="396">
        <v>39.614495860171814</v>
      </c>
      <c r="W11" s="396">
        <v>39.614495860171814</v>
      </c>
      <c r="X11" s="396">
        <v>39.614495860171814</v>
      </c>
      <c r="Y11" s="396">
        <v>39.614495860171814</v>
      </c>
      <c r="Z11" s="396">
        <v>39.614495860171814</v>
      </c>
      <c r="AA11" s="396">
        <v>39.614495860171814</v>
      </c>
      <c r="AB11" s="396">
        <v>39.614495860171814</v>
      </c>
      <c r="AC11" s="396">
        <v>39.614495860171814</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396">
        <f t="shared" si="1"/>
        <v>752.67542134326447</v>
      </c>
    </row>
    <row r="12" spans="1:48" ht="15.75" customHeight="1" x14ac:dyDescent="0.3">
      <c r="A12" s="202" t="s">
        <v>620</v>
      </c>
      <c r="B12" s="210">
        <v>8.0000000000000018</v>
      </c>
      <c r="C12" s="396">
        <v>33.30412171574374</v>
      </c>
      <c r="D12" s="213">
        <v>1</v>
      </c>
      <c r="E12" s="214"/>
      <c r="F12" s="214"/>
      <c r="G12" s="214"/>
      <c r="H12" s="214"/>
      <c r="I12" s="214"/>
      <c r="J12" s="214"/>
      <c r="K12" s="396">
        <v>33.30412171574374</v>
      </c>
      <c r="L12" s="396">
        <v>33.30412171574374</v>
      </c>
      <c r="M12" s="396">
        <v>33.30412171574374</v>
      </c>
      <c r="N12" s="396">
        <v>32.171367941667732</v>
      </c>
      <c r="O12" s="396">
        <v>32.171367941667732</v>
      </c>
      <c r="P12" s="396">
        <v>32.171367941667732</v>
      </c>
      <c r="Q12" s="396">
        <v>32.171367941667732</v>
      </c>
      <c r="R12" s="396">
        <v>32.171367941667732</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396">
        <f t="shared" si="1"/>
        <v>260.76920485556991</v>
      </c>
    </row>
    <row r="13" spans="1:48" ht="15.75" customHeight="1" x14ac:dyDescent="0.3">
      <c r="A13" s="202" t="s">
        <v>45</v>
      </c>
      <c r="B13" s="210">
        <v>14.999999999999996</v>
      </c>
      <c r="C13" s="396">
        <v>30.579200000000007</v>
      </c>
      <c r="D13" s="213">
        <v>1</v>
      </c>
      <c r="E13" s="214"/>
      <c r="F13" s="214"/>
      <c r="G13" s="214"/>
      <c r="H13" s="214"/>
      <c r="I13" s="214"/>
      <c r="J13" s="214"/>
      <c r="K13" s="396">
        <v>30.579200000000007</v>
      </c>
      <c r="L13" s="396">
        <v>30.579200000000007</v>
      </c>
      <c r="M13" s="396">
        <v>30.579200000000007</v>
      </c>
      <c r="N13" s="396">
        <v>30.579200000000007</v>
      </c>
      <c r="O13" s="396">
        <v>30.579200000000007</v>
      </c>
      <c r="P13" s="396">
        <v>30.579200000000007</v>
      </c>
      <c r="Q13" s="396">
        <v>30.579200000000007</v>
      </c>
      <c r="R13" s="396">
        <v>30.579200000000007</v>
      </c>
      <c r="S13" s="396">
        <v>30.579200000000007</v>
      </c>
      <c r="T13" s="396">
        <v>30.579200000000007</v>
      </c>
      <c r="U13" s="396">
        <v>30.579200000000007</v>
      </c>
      <c r="V13" s="396">
        <v>30.579200000000007</v>
      </c>
      <c r="W13" s="396">
        <v>30.579200000000007</v>
      </c>
      <c r="X13" s="396">
        <v>30.579200000000007</v>
      </c>
      <c r="Y13" s="396">
        <v>30.579200000000007</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396">
        <f t="shared" si="1"/>
        <v>458.68800000000016</v>
      </c>
    </row>
    <row r="14" spans="1:48" ht="15.75" customHeight="1" x14ac:dyDescent="0.3">
      <c r="A14" s="202" t="s">
        <v>606</v>
      </c>
      <c r="B14" s="210">
        <v>14.999999999999998</v>
      </c>
      <c r="C14" s="396">
        <v>27.711558492536891</v>
      </c>
      <c r="D14" s="213">
        <v>1</v>
      </c>
      <c r="E14" s="214"/>
      <c r="F14" s="214"/>
      <c r="G14" s="214"/>
      <c r="H14" s="214"/>
      <c r="I14" s="214"/>
      <c r="J14" s="214"/>
      <c r="K14" s="396">
        <v>27.711558492536891</v>
      </c>
      <c r="L14" s="396">
        <v>27.711558492536891</v>
      </c>
      <c r="M14" s="396">
        <v>27.711558492536891</v>
      </c>
      <c r="N14" s="396">
        <v>27.711558492536891</v>
      </c>
      <c r="O14" s="396">
        <v>27.711558492536891</v>
      </c>
      <c r="P14" s="396">
        <v>27.711558492536891</v>
      </c>
      <c r="Q14" s="396">
        <v>27.711558492536891</v>
      </c>
      <c r="R14" s="396">
        <v>27.711558492536891</v>
      </c>
      <c r="S14" s="396">
        <v>27.711558492536891</v>
      </c>
      <c r="T14" s="396">
        <v>27.711558492536891</v>
      </c>
      <c r="U14" s="396">
        <v>27.711558492536891</v>
      </c>
      <c r="V14" s="396">
        <v>27.711558492536891</v>
      </c>
      <c r="W14" s="396">
        <v>27.711558492536891</v>
      </c>
      <c r="X14" s="396">
        <v>27.711558492536891</v>
      </c>
      <c r="Y14" s="396">
        <v>27.711558492536891</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415.67337738805327</v>
      </c>
    </row>
    <row r="15" spans="1:48" ht="15.75" customHeight="1" x14ac:dyDescent="0.3">
      <c r="A15" s="202" t="s">
        <v>136</v>
      </c>
      <c r="B15" s="210">
        <v>30.000000000000004</v>
      </c>
      <c r="C15" s="396">
        <v>17.763787910856266</v>
      </c>
      <c r="D15" s="213">
        <v>1</v>
      </c>
      <c r="E15" s="214"/>
      <c r="F15" s="214"/>
      <c r="G15" s="214"/>
      <c r="H15" s="214"/>
      <c r="I15" s="214"/>
      <c r="J15" s="214"/>
      <c r="K15" s="396">
        <v>17.763787910856266</v>
      </c>
      <c r="L15" s="396">
        <v>17.763787910856266</v>
      </c>
      <c r="M15" s="396">
        <v>17.763787910856266</v>
      </c>
      <c r="N15" s="396">
        <v>17.763787910856266</v>
      </c>
      <c r="O15" s="396">
        <v>17.763787910856266</v>
      </c>
      <c r="P15" s="396">
        <v>17.763787910856266</v>
      </c>
      <c r="Q15" s="396">
        <v>17.763787910856266</v>
      </c>
      <c r="R15" s="396">
        <v>17.763787910856266</v>
      </c>
      <c r="S15" s="396">
        <v>17.763787910856266</v>
      </c>
      <c r="T15" s="396">
        <v>17.763787910856266</v>
      </c>
      <c r="U15" s="396">
        <v>16.639587266648796</v>
      </c>
      <c r="V15" s="396">
        <v>16.639587266648796</v>
      </c>
      <c r="W15" s="396">
        <v>16.639587266648796</v>
      </c>
      <c r="X15" s="396">
        <v>16.639587266648796</v>
      </c>
      <c r="Y15" s="396">
        <v>16.639587266648796</v>
      </c>
      <c r="Z15" s="396">
        <v>16.639587266648796</v>
      </c>
      <c r="AA15" s="396">
        <v>16.639587266648796</v>
      </c>
      <c r="AB15" s="396">
        <v>16.639587266648796</v>
      </c>
      <c r="AC15" s="396">
        <v>16.639587266648796</v>
      </c>
      <c r="AD15" s="396">
        <v>16.639587266648796</v>
      </c>
      <c r="AE15" s="396">
        <v>16.639587266648796</v>
      </c>
      <c r="AF15" s="396">
        <v>16.639587266648796</v>
      </c>
      <c r="AG15" s="396">
        <v>16.639587266648796</v>
      </c>
      <c r="AH15" s="396">
        <v>16.639587266648796</v>
      </c>
      <c r="AI15" s="396">
        <v>16.639587266648796</v>
      </c>
      <c r="AJ15" s="396">
        <v>16.639587266648796</v>
      </c>
      <c r="AK15" s="396">
        <v>16.639587266648796</v>
      </c>
      <c r="AL15" s="396">
        <v>16.639587266648796</v>
      </c>
      <c r="AM15" s="396">
        <v>16.639587266648796</v>
      </c>
      <c r="AN15" s="396">
        <v>16.639587266648796</v>
      </c>
      <c r="AO15" s="396">
        <v>0</v>
      </c>
      <c r="AP15" s="396">
        <v>0</v>
      </c>
      <c r="AQ15" s="396">
        <v>0</v>
      </c>
      <c r="AR15" s="396">
        <v>0</v>
      </c>
      <c r="AS15" s="396">
        <v>0</v>
      </c>
      <c r="AT15" s="396">
        <v>0</v>
      </c>
      <c r="AU15" s="396">
        <v>0</v>
      </c>
      <c r="AV15" s="396">
        <f t="shared" ref="AV15:AV16" si="2">SUM(E15:AU15)</f>
        <v>510.42962444153841</v>
      </c>
    </row>
    <row r="16" spans="1:48" ht="15.75" customHeight="1" x14ac:dyDescent="0.3">
      <c r="A16" s="202" t="s">
        <v>596</v>
      </c>
      <c r="B16" s="210">
        <v>9.9999999999999964</v>
      </c>
      <c r="C16" s="396">
        <v>15.791516945375594</v>
      </c>
      <c r="D16" s="213">
        <v>1</v>
      </c>
      <c r="E16" s="214"/>
      <c r="F16" s="214"/>
      <c r="G16" s="214"/>
      <c r="H16" s="214"/>
      <c r="I16" s="214"/>
      <c r="J16" s="214"/>
      <c r="K16" s="396">
        <v>15.791516945375594</v>
      </c>
      <c r="L16" s="396">
        <v>15.791516945375594</v>
      </c>
      <c r="M16" s="396">
        <v>15.791516945375594</v>
      </c>
      <c r="N16" s="396">
        <v>15.791516945375594</v>
      </c>
      <c r="O16" s="396">
        <v>15.791516945375594</v>
      </c>
      <c r="P16" s="396">
        <v>15.791516945375594</v>
      </c>
      <c r="Q16" s="396">
        <v>15.791516945375594</v>
      </c>
      <c r="R16" s="396">
        <v>15.791516945375594</v>
      </c>
      <c r="S16" s="396">
        <v>15.791516945375594</v>
      </c>
      <c r="T16" s="396">
        <v>15.791516945375594</v>
      </c>
      <c r="U16" s="396">
        <v>0</v>
      </c>
      <c r="V16" s="396">
        <v>0</v>
      </c>
      <c r="W16" s="396">
        <v>0</v>
      </c>
      <c r="X16" s="396">
        <v>0</v>
      </c>
      <c r="Y16" s="396">
        <v>0</v>
      </c>
      <c r="Z16" s="396">
        <v>0</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2"/>
        <v>157.91516945375594</v>
      </c>
    </row>
    <row r="17" spans="1:48" ht="15.75" customHeight="1" x14ac:dyDescent="0.3">
      <c r="A17" s="202" t="s">
        <v>89</v>
      </c>
      <c r="B17" s="210">
        <v>30.000000000000011</v>
      </c>
      <c r="C17" s="396">
        <v>9.3011473426897879</v>
      </c>
      <c r="D17" s="213">
        <v>1</v>
      </c>
      <c r="E17" s="214"/>
      <c r="F17" s="214"/>
      <c r="G17" s="214"/>
      <c r="H17" s="214"/>
      <c r="I17" s="214"/>
      <c r="J17" s="214"/>
      <c r="K17" s="396">
        <v>9.3011473426897879</v>
      </c>
      <c r="L17" s="396">
        <v>9.3011473426897879</v>
      </c>
      <c r="M17" s="396">
        <v>9.3011473426897879</v>
      </c>
      <c r="N17" s="396">
        <v>9.3011473426897879</v>
      </c>
      <c r="O17" s="396">
        <v>9.3011473426897879</v>
      </c>
      <c r="P17" s="396">
        <v>9.3011473426897879</v>
      </c>
      <c r="Q17" s="396">
        <v>9.3011473426897879</v>
      </c>
      <c r="R17" s="396">
        <v>9.3011473426897879</v>
      </c>
      <c r="S17" s="396">
        <v>9.3011473426897879</v>
      </c>
      <c r="T17" s="396">
        <v>9.3011473426897879</v>
      </c>
      <c r="U17" s="396">
        <v>7.0195382035991933</v>
      </c>
      <c r="V17" s="396">
        <v>7.0195382035991933</v>
      </c>
      <c r="W17" s="396">
        <v>7.0195382035991933</v>
      </c>
      <c r="X17" s="396">
        <v>7.0195382035991933</v>
      </c>
      <c r="Y17" s="396">
        <v>7.0195382035991933</v>
      </c>
      <c r="Z17" s="396">
        <v>7.0195382035991933</v>
      </c>
      <c r="AA17" s="396">
        <v>7.0195382035991933</v>
      </c>
      <c r="AB17" s="396">
        <v>7.0195382035991933</v>
      </c>
      <c r="AC17" s="396">
        <v>7.0195382035991933</v>
      </c>
      <c r="AD17" s="396">
        <v>7.0195382035991933</v>
      </c>
      <c r="AE17" s="396">
        <v>7.0195382035991933</v>
      </c>
      <c r="AF17" s="396">
        <v>7.0195382035991933</v>
      </c>
      <c r="AG17" s="396">
        <v>7.0195382035991933</v>
      </c>
      <c r="AH17" s="396">
        <v>7.0195382035991933</v>
      </c>
      <c r="AI17" s="396">
        <v>7.0195382035991933</v>
      </c>
      <c r="AJ17" s="396">
        <v>7.0195382035991933</v>
      </c>
      <c r="AK17" s="396">
        <v>7.0195382035991933</v>
      </c>
      <c r="AL17" s="396">
        <v>7.0195382035991933</v>
      </c>
      <c r="AM17" s="396">
        <v>7.0195382035991933</v>
      </c>
      <c r="AN17" s="396">
        <v>7.0195382035991933</v>
      </c>
      <c r="AO17" s="396">
        <v>0</v>
      </c>
      <c r="AP17" s="396">
        <v>0</v>
      </c>
      <c r="AQ17" s="396">
        <v>0</v>
      </c>
      <c r="AR17" s="396">
        <v>0</v>
      </c>
      <c r="AS17" s="396">
        <v>0</v>
      </c>
      <c r="AT17" s="396">
        <v>0</v>
      </c>
      <c r="AU17" s="396">
        <v>0</v>
      </c>
      <c r="AV17" s="396">
        <f t="shared" si="1"/>
        <v>233.40223749888159</v>
      </c>
    </row>
    <row r="18" spans="1:48" ht="15.75" customHeight="1" x14ac:dyDescent="0.3">
      <c r="A18" s="202" t="s">
        <v>135</v>
      </c>
      <c r="B18" s="210">
        <v>10.000000000000005</v>
      </c>
      <c r="C18" s="396">
        <v>8.6431187275428591</v>
      </c>
      <c r="D18" s="213">
        <v>1</v>
      </c>
      <c r="E18" s="214"/>
      <c r="F18" s="214"/>
      <c r="G18" s="214"/>
      <c r="H18" s="214"/>
      <c r="I18" s="214"/>
      <c r="J18" s="214"/>
      <c r="K18" s="396">
        <v>8.6431187275428591</v>
      </c>
      <c r="L18" s="396">
        <v>8.6431187275428591</v>
      </c>
      <c r="M18" s="396">
        <v>8.6431187275428591</v>
      </c>
      <c r="N18" s="396">
        <v>8.6431187275428591</v>
      </c>
      <c r="O18" s="396">
        <v>8.6431187275428591</v>
      </c>
      <c r="P18" s="396">
        <v>8.6431187275428591</v>
      </c>
      <c r="Q18" s="396">
        <v>8.6431187275428591</v>
      </c>
      <c r="R18" s="396">
        <v>8.6431187275428591</v>
      </c>
      <c r="S18" s="396">
        <v>8.6431187275428591</v>
      </c>
      <c r="T18" s="396">
        <v>8.6431187275428591</v>
      </c>
      <c r="U18" s="396">
        <v>0</v>
      </c>
      <c r="V18" s="396">
        <v>0</v>
      </c>
      <c r="W18" s="396">
        <v>0</v>
      </c>
      <c r="X18" s="396">
        <v>0</v>
      </c>
      <c r="Y18" s="396">
        <v>0</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396">
        <f t="shared" si="1"/>
        <v>86.43118727542857</v>
      </c>
    </row>
    <row r="19" spans="1:48" ht="15.75" customHeight="1" x14ac:dyDescent="0.3">
      <c r="A19" s="202" t="s">
        <v>88</v>
      </c>
      <c r="B19" s="210">
        <v>29.999999999999993</v>
      </c>
      <c r="C19" s="396">
        <v>5.7651286754481816</v>
      </c>
      <c r="D19" s="213">
        <v>1</v>
      </c>
      <c r="E19" s="214"/>
      <c r="F19" s="214"/>
      <c r="G19" s="214"/>
      <c r="H19" s="214"/>
      <c r="I19" s="214"/>
      <c r="J19" s="214"/>
      <c r="K19" s="396">
        <v>5.7651286754481816</v>
      </c>
      <c r="L19" s="396">
        <v>5.7651286754481816</v>
      </c>
      <c r="M19" s="396">
        <v>5.7651286754481816</v>
      </c>
      <c r="N19" s="396">
        <v>5.7651286754481816</v>
      </c>
      <c r="O19" s="396">
        <v>5.7651286754481816</v>
      </c>
      <c r="P19" s="396">
        <v>5.7651286754481816</v>
      </c>
      <c r="Q19" s="396">
        <v>5.7651286754481816</v>
      </c>
      <c r="R19" s="396">
        <v>5.7651286754481816</v>
      </c>
      <c r="S19" s="396">
        <v>5.7651286754481816</v>
      </c>
      <c r="T19" s="396">
        <v>5.7651286754481816</v>
      </c>
      <c r="U19" s="396">
        <v>4.7463674357786108</v>
      </c>
      <c r="V19" s="396">
        <v>4.7463674357786108</v>
      </c>
      <c r="W19" s="396">
        <v>4.7463674357786108</v>
      </c>
      <c r="X19" s="396">
        <v>4.7463674357786108</v>
      </c>
      <c r="Y19" s="396">
        <v>4.7463674357786108</v>
      </c>
      <c r="Z19" s="396">
        <v>4.7463674357786108</v>
      </c>
      <c r="AA19" s="396">
        <v>4.7463674357786108</v>
      </c>
      <c r="AB19" s="396">
        <v>4.7463674357786108</v>
      </c>
      <c r="AC19" s="396">
        <v>4.7463674357786108</v>
      </c>
      <c r="AD19" s="396">
        <v>4.7463674357786108</v>
      </c>
      <c r="AE19" s="396">
        <v>4.7463674357786108</v>
      </c>
      <c r="AF19" s="396">
        <v>4.7463674357786108</v>
      </c>
      <c r="AG19" s="396">
        <v>4.7463674357786108</v>
      </c>
      <c r="AH19" s="396">
        <v>4.7463674357786108</v>
      </c>
      <c r="AI19" s="396">
        <v>4.7463674357786108</v>
      </c>
      <c r="AJ19" s="396">
        <v>4.7463674357786108</v>
      </c>
      <c r="AK19" s="396">
        <v>4.7463674357786108</v>
      </c>
      <c r="AL19" s="396">
        <v>4.7463674357786108</v>
      </c>
      <c r="AM19" s="396">
        <v>4.7463674357786108</v>
      </c>
      <c r="AN19" s="396">
        <v>4.7463674357786108</v>
      </c>
      <c r="AO19" s="396">
        <v>0</v>
      </c>
      <c r="AP19" s="396">
        <v>0</v>
      </c>
      <c r="AQ19" s="396">
        <v>0</v>
      </c>
      <c r="AR19" s="396">
        <v>0</v>
      </c>
      <c r="AS19" s="396">
        <v>0</v>
      </c>
      <c r="AT19" s="396">
        <v>0</v>
      </c>
      <c r="AU19" s="396">
        <v>0</v>
      </c>
      <c r="AV19" s="396">
        <f t="shared" si="1"/>
        <v>152.578635470054</v>
      </c>
    </row>
    <row r="20" spans="1:48" ht="15.75" customHeight="1" x14ac:dyDescent="0.3">
      <c r="A20" s="202" t="s">
        <v>90</v>
      </c>
      <c r="B20" s="210">
        <v>8.0000000000000018</v>
      </c>
      <c r="C20" s="396">
        <v>5.0529236467499992</v>
      </c>
      <c r="D20" s="213">
        <v>1</v>
      </c>
      <c r="E20" s="214"/>
      <c r="F20" s="214"/>
      <c r="G20" s="214"/>
      <c r="H20" s="214"/>
      <c r="I20" s="214"/>
      <c r="J20" s="214"/>
      <c r="K20" s="396">
        <v>5.0529236467499992</v>
      </c>
      <c r="L20" s="396">
        <v>5.0529236467499992</v>
      </c>
      <c r="M20" s="396">
        <v>5.0529236467499992</v>
      </c>
      <c r="N20" s="396">
        <v>5.0529236467499992</v>
      </c>
      <c r="O20" s="396">
        <v>5.0529236467499992</v>
      </c>
      <c r="P20" s="396">
        <v>5.0529236467499992</v>
      </c>
      <c r="Q20" s="396">
        <v>5.0529236467499992</v>
      </c>
      <c r="R20" s="396">
        <v>5.0529236467499992</v>
      </c>
      <c r="S20" s="396">
        <v>0</v>
      </c>
      <c r="T20" s="396">
        <v>0</v>
      </c>
      <c r="U20" s="396">
        <v>0</v>
      </c>
      <c r="V20" s="396">
        <v>0</v>
      </c>
      <c r="W20" s="396">
        <v>0</v>
      </c>
      <c r="X20" s="396">
        <v>0</v>
      </c>
      <c r="Y20" s="396">
        <v>0</v>
      </c>
      <c r="Z20" s="396">
        <v>0</v>
      </c>
      <c r="AA20" s="396">
        <v>0</v>
      </c>
      <c r="AB20" s="396">
        <v>0</v>
      </c>
      <c r="AC20" s="396">
        <v>0</v>
      </c>
      <c r="AD20" s="396">
        <v>0</v>
      </c>
      <c r="AE20" s="396">
        <v>0</v>
      </c>
      <c r="AF20" s="396">
        <v>0</v>
      </c>
      <c r="AG20" s="396">
        <v>0</v>
      </c>
      <c r="AH20" s="396">
        <v>0</v>
      </c>
      <c r="AI20" s="396">
        <v>0</v>
      </c>
      <c r="AJ20" s="396">
        <v>0</v>
      </c>
      <c r="AK20" s="396">
        <v>0</v>
      </c>
      <c r="AL20" s="396">
        <v>0</v>
      </c>
      <c r="AM20" s="396">
        <v>0</v>
      </c>
      <c r="AN20" s="396">
        <v>0</v>
      </c>
      <c r="AO20" s="396">
        <v>0</v>
      </c>
      <c r="AP20" s="396">
        <v>0</v>
      </c>
      <c r="AQ20" s="396">
        <v>0</v>
      </c>
      <c r="AR20" s="396">
        <v>0</v>
      </c>
      <c r="AS20" s="396">
        <v>0</v>
      </c>
      <c r="AT20" s="396">
        <v>0</v>
      </c>
      <c r="AU20" s="396">
        <v>0</v>
      </c>
      <c r="AV20" s="396">
        <f t="shared" si="1"/>
        <v>40.423389173999993</v>
      </c>
    </row>
    <row r="21" spans="1:48" ht="15.75" customHeight="1" x14ac:dyDescent="0.3">
      <c r="A21" s="202" t="s">
        <v>27</v>
      </c>
      <c r="B21" s="210">
        <v>10.999999999999998</v>
      </c>
      <c r="C21" s="396">
        <v>4.7695499444132814</v>
      </c>
      <c r="D21" s="213">
        <v>1</v>
      </c>
      <c r="E21" s="214"/>
      <c r="F21" s="214"/>
      <c r="G21" s="214"/>
      <c r="H21" s="214"/>
      <c r="I21" s="214"/>
      <c r="J21" s="214"/>
      <c r="K21" s="396">
        <v>4.7695499444132814</v>
      </c>
      <c r="L21" s="396">
        <v>4.7695499444132814</v>
      </c>
      <c r="M21" s="396">
        <v>4.7695499444132814</v>
      </c>
      <c r="N21" s="396">
        <v>4.7695499444132814</v>
      </c>
      <c r="O21" s="396">
        <v>4.7695499444132814</v>
      </c>
      <c r="P21" s="396">
        <v>4.7695499444132814</v>
      </c>
      <c r="Q21" s="396">
        <v>4.7695499444132814</v>
      </c>
      <c r="R21" s="396">
        <v>4.7695499444132814</v>
      </c>
      <c r="S21" s="396">
        <v>4.7695499444132814</v>
      </c>
      <c r="T21" s="396">
        <v>4.7695499444132814</v>
      </c>
      <c r="U21" s="396">
        <v>4.7695499444132814</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396">
        <f t="shared" si="1"/>
        <v>52.465049388546106</v>
      </c>
    </row>
    <row r="22" spans="1:48" ht="15.75" customHeight="1" x14ac:dyDescent="0.3">
      <c r="A22" s="202" t="s">
        <v>138</v>
      </c>
      <c r="B22" s="210">
        <v>12.000000000000002</v>
      </c>
      <c r="C22" s="396">
        <v>3.0690709008102477</v>
      </c>
      <c r="D22" s="213">
        <v>1</v>
      </c>
      <c r="E22" s="214"/>
      <c r="F22" s="214"/>
      <c r="G22" s="214"/>
      <c r="H22" s="214"/>
      <c r="I22" s="214"/>
      <c r="J22" s="214"/>
      <c r="K22" s="396">
        <v>3.0690709008102477</v>
      </c>
      <c r="L22" s="396">
        <v>3.0690709008102477</v>
      </c>
      <c r="M22" s="396">
        <v>3.0690709008102477</v>
      </c>
      <c r="N22" s="396">
        <v>3.0690709008102477</v>
      </c>
      <c r="O22" s="396">
        <v>3.0690709008102477</v>
      </c>
      <c r="P22" s="396">
        <v>3.0690709008102477</v>
      </c>
      <c r="Q22" s="396">
        <v>3.0690709008102477</v>
      </c>
      <c r="R22" s="396">
        <v>3.0690709008102477</v>
      </c>
      <c r="S22" s="396">
        <v>3.0690709008102477</v>
      </c>
      <c r="T22" s="396">
        <v>3.0690709008102477</v>
      </c>
      <c r="U22" s="396">
        <v>3.0690709008102477</v>
      </c>
      <c r="V22" s="396">
        <v>3.0690709008102477</v>
      </c>
      <c r="W22" s="396">
        <v>0</v>
      </c>
      <c r="X22" s="396">
        <v>0</v>
      </c>
      <c r="Y22" s="396">
        <v>0</v>
      </c>
      <c r="Z22" s="396">
        <v>0</v>
      </c>
      <c r="AA22" s="396">
        <v>0</v>
      </c>
      <c r="AB22" s="396">
        <v>0</v>
      </c>
      <c r="AC22" s="396">
        <v>0</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396">
        <f t="shared" si="1"/>
        <v>36.828850809722965</v>
      </c>
    </row>
    <row r="23" spans="1:48" ht="15.75" customHeight="1" x14ac:dyDescent="0.3">
      <c r="A23" s="202" t="s">
        <v>108</v>
      </c>
      <c r="B23" s="210">
        <v>20</v>
      </c>
      <c r="C23" s="396">
        <v>2.0316000000000005</v>
      </c>
      <c r="D23" s="213">
        <v>1</v>
      </c>
      <c r="E23" s="214"/>
      <c r="F23" s="214"/>
      <c r="G23" s="214"/>
      <c r="H23" s="214"/>
      <c r="I23" s="214"/>
      <c r="J23" s="214"/>
      <c r="K23" s="396">
        <v>2.0316000000000005</v>
      </c>
      <c r="L23" s="396">
        <v>2.0316000000000005</v>
      </c>
      <c r="M23" s="396">
        <v>2.0316000000000005</v>
      </c>
      <c r="N23" s="396">
        <v>2.0316000000000005</v>
      </c>
      <c r="O23" s="396">
        <v>2.0316000000000005</v>
      </c>
      <c r="P23" s="396">
        <v>2.0316000000000005</v>
      </c>
      <c r="Q23" s="396">
        <v>2.0316000000000005</v>
      </c>
      <c r="R23" s="396">
        <v>2.0316000000000005</v>
      </c>
      <c r="S23" s="396">
        <v>2.0316000000000005</v>
      </c>
      <c r="T23" s="396">
        <v>2.0316000000000005</v>
      </c>
      <c r="U23" s="396">
        <v>2.0316000000000005</v>
      </c>
      <c r="V23" s="396">
        <v>2.0316000000000005</v>
      </c>
      <c r="W23" s="396">
        <v>2.0316000000000005</v>
      </c>
      <c r="X23" s="396">
        <v>2.0316000000000005</v>
      </c>
      <c r="Y23" s="396">
        <v>2.0316000000000005</v>
      </c>
      <c r="Z23" s="396">
        <v>2.0316000000000005</v>
      </c>
      <c r="AA23" s="396">
        <v>2.0316000000000005</v>
      </c>
      <c r="AB23" s="396">
        <v>2.0316000000000005</v>
      </c>
      <c r="AC23" s="396">
        <v>2.0316000000000005</v>
      </c>
      <c r="AD23" s="396">
        <v>2.0316000000000005</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396">
        <f t="shared" si="1"/>
        <v>40.631999999999998</v>
      </c>
    </row>
    <row r="24" spans="1:48" ht="15.75" customHeight="1" x14ac:dyDescent="0.3">
      <c r="A24" s="202" t="s">
        <v>285</v>
      </c>
      <c r="B24" s="210">
        <v>30.000000000000004</v>
      </c>
      <c r="C24" s="396">
        <v>1.7545036993046983</v>
      </c>
      <c r="D24" s="213">
        <v>1</v>
      </c>
      <c r="E24" s="214"/>
      <c r="F24" s="214"/>
      <c r="G24" s="214"/>
      <c r="H24" s="214"/>
      <c r="I24" s="214"/>
      <c r="J24" s="214"/>
      <c r="K24" s="396">
        <v>1.7545036993046983</v>
      </c>
      <c r="L24" s="396">
        <v>1.7545036993046983</v>
      </c>
      <c r="M24" s="396">
        <v>1.7545036993046983</v>
      </c>
      <c r="N24" s="396">
        <v>1.7545036993046983</v>
      </c>
      <c r="O24" s="396">
        <v>1.7545036993046983</v>
      </c>
      <c r="P24" s="396">
        <v>1.7545036993046983</v>
      </c>
      <c r="Q24" s="396">
        <v>1.7545036993046983</v>
      </c>
      <c r="R24" s="396">
        <v>1.7545036993046983</v>
      </c>
      <c r="S24" s="396">
        <v>1.7545036993046983</v>
      </c>
      <c r="T24" s="396">
        <v>1.7545036993046983</v>
      </c>
      <c r="U24" s="396">
        <v>1.3966353272012477</v>
      </c>
      <c r="V24" s="396">
        <v>1.3966353272012477</v>
      </c>
      <c r="W24" s="396">
        <v>1.3966353272012477</v>
      </c>
      <c r="X24" s="396">
        <v>1.3966353272012477</v>
      </c>
      <c r="Y24" s="396">
        <v>1.3966353272012477</v>
      </c>
      <c r="Z24" s="396">
        <v>1.3966353272012477</v>
      </c>
      <c r="AA24" s="396">
        <v>1.3966353272012477</v>
      </c>
      <c r="AB24" s="396">
        <v>1.3966353272012477</v>
      </c>
      <c r="AC24" s="396">
        <v>1.3966353272012477</v>
      </c>
      <c r="AD24" s="396">
        <v>1.3966353272012477</v>
      </c>
      <c r="AE24" s="396">
        <v>1.3966353272012477</v>
      </c>
      <c r="AF24" s="396">
        <v>1.3966353272012477</v>
      </c>
      <c r="AG24" s="396">
        <v>1.3966353272012477</v>
      </c>
      <c r="AH24" s="396">
        <v>1.3966353272012477</v>
      </c>
      <c r="AI24" s="396">
        <v>1.3966353272012477</v>
      </c>
      <c r="AJ24" s="396">
        <v>1.3966353272012477</v>
      </c>
      <c r="AK24" s="396">
        <v>1.3966353272012477</v>
      </c>
      <c r="AL24" s="396">
        <v>1.3966353272012477</v>
      </c>
      <c r="AM24" s="396">
        <v>1.3966353272012477</v>
      </c>
      <c r="AN24" s="396">
        <v>1.3966353272012477</v>
      </c>
      <c r="AO24" s="396">
        <v>0</v>
      </c>
      <c r="AP24" s="396">
        <v>0</v>
      </c>
      <c r="AQ24" s="396">
        <v>0</v>
      </c>
      <c r="AR24" s="396">
        <v>0</v>
      </c>
      <c r="AS24" s="396">
        <v>0</v>
      </c>
      <c r="AT24" s="396">
        <v>0</v>
      </c>
      <c r="AU24" s="396">
        <v>0</v>
      </c>
      <c r="AV24" s="396">
        <f t="shared" si="1"/>
        <v>45.477743537071937</v>
      </c>
    </row>
    <row r="25" spans="1:48" ht="15.75" customHeight="1" x14ac:dyDescent="0.3">
      <c r="A25" s="202" t="s">
        <v>621</v>
      </c>
      <c r="B25" s="210">
        <v>19.999999999999996</v>
      </c>
      <c r="C25" s="396">
        <v>1.3424800000000001</v>
      </c>
      <c r="D25" s="213">
        <v>1</v>
      </c>
      <c r="E25" s="214"/>
      <c r="F25" s="214"/>
      <c r="G25" s="214"/>
      <c r="H25" s="214"/>
      <c r="I25" s="214"/>
      <c r="J25" s="214"/>
      <c r="K25" s="396">
        <v>1.3424800000000001</v>
      </c>
      <c r="L25" s="396">
        <v>1.3424800000000001</v>
      </c>
      <c r="M25" s="396">
        <v>1.3424800000000001</v>
      </c>
      <c r="N25" s="396">
        <v>1.3424800000000001</v>
      </c>
      <c r="O25" s="396">
        <v>1.3424800000000001</v>
      </c>
      <c r="P25" s="396">
        <v>1.3424800000000001</v>
      </c>
      <c r="Q25" s="396">
        <v>1.3424800000000001</v>
      </c>
      <c r="R25" s="396">
        <v>1.3424800000000001</v>
      </c>
      <c r="S25" s="396">
        <v>1.3424800000000001</v>
      </c>
      <c r="T25" s="396">
        <v>1.3424800000000001</v>
      </c>
      <c r="U25" s="396">
        <v>1.3424800000000001</v>
      </c>
      <c r="V25" s="396">
        <v>1.3424800000000001</v>
      </c>
      <c r="W25" s="396">
        <v>1.3424800000000001</v>
      </c>
      <c r="X25" s="396">
        <v>1.3424800000000001</v>
      </c>
      <c r="Y25" s="396">
        <v>1.3424800000000001</v>
      </c>
      <c r="Z25" s="396">
        <v>1.3424800000000001</v>
      </c>
      <c r="AA25" s="396">
        <v>1.3424800000000001</v>
      </c>
      <c r="AB25" s="396">
        <v>1.3424800000000001</v>
      </c>
      <c r="AC25" s="396">
        <v>1.3424800000000001</v>
      </c>
      <c r="AD25" s="396">
        <v>1.3424800000000001</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396">
        <f t="shared" si="1"/>
        <v>26.849600000000017</v>
      </c>
    </row>
    <row r="26" spans="1:48" ht="15.75" customHeight="1" x14ac:dyDescent="0.3">
      <c r="A26" s="202" t="s">
        <v>505</v>
      </c>
      <c r="B26" s="210">
        <v>16</v>
      </c>
      <c r="C26" s="396">
        <v>8.6157782289395186</v>
      </c>
      <c r="D26" s="213">
        <v>1</v>
      </c>
      <c r="E26" s="214"/>
      <c r="F26" s="214"/>
      <c r="G26" s="214"/>
      <c r="H26" s="214"/>
      <c r="I26" s="214"/>
      <c r="J26" s="214"/>
      <c r="K26" s="396">
        <v>8.6157782289395186</v>
      </c>
      <c r="L26" s="396">
        <v>8.6157782289395186</v>
      </c>
      <c r="M26" s="396">
        <v>8.6157782289395186</v>
      </c>
      <c r="N26" s="396">
        <v>8.6157782289395186</v>
      </c>
      <c r="O26" s="396">
        <v>8.6157782289395186</v>
      </c>
      <c r="P26" s="396">
        <v>8.6157782289395186</v>
      </c>
      <c r="Q26" s="396">
        <v>8.6157782289395186</v>
      </c>
      <c r="R26" s="396">
        <v>8.6157782289395186</v>
      </c>
      <c r="S26" s="396">
        <v>8.6157782289395186</v>
      </c>
      <c r="T26" s="396">
        <v>8.6157782289395186</v>
      </c>
      <c r="U26" s="396">
        <v>8.6157782289395186</v>
      </c>
      <c r="V26" s="396">
        <v>8.6157782289395186</v>
      </c>
      <c r="W26" s="396">
        <v>8.6157782289395186</v>
      </c>
      <c r="X26" s="396">
        <v>8.6157782289395186</v>
      </c>
      <c r="Y26" s="396">
        <v>8.6157782289395186</v>
      </c>
      <c r="Z26" s="396">
        <v>8.6157782289395186</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396">
        <f t="shared" si="1"/>
        <v>137.8524516630323</v>
      </c>
    </row>
    <row r="27" spans="1:48" ht="15.75" customHeight="1" x14ac:dyDescent="0.3">
      <c r="A27" s="202" t="s">
        <v>189</v>
      </c>
      <c r="B27" s="210">
        <v>16</v>
      </c>
      <c r="C27" s="396">
        <v>0.80823168600946294</v>
      </c>
      <c r="D27" s="213">
        <v>1</v>
      </c>
      <c r="E27" s="214"/>
      <c r="F27" s="214"/>
      <c r="G27" s="214"/>
      <c r="H27" s="214"/>
      <c r="I27" s="214"/>
      <c r="J27" s="214"/>
      <c r="K27" s="396">
        <v>0.80823168600946294</v>
      </c>
      <c r="L27" s="396">
        <v>0.80823168600946294</v>
      </c>
      <c r="M27" s="396">
        <v>0.80823168600946294</v>
      </c>
      <c r="N27" s="396">
        <v>0.80823168600946294</v>
      </c>
      <c r="O27" s="396">
        <v>0.80823168600946294</v>
      </c>
      <c r="P27" s="396">
        <v>0.80823168600946294</v>
      </c>
      <c r="Q27" s="396">
        <v>0.80823168600946294</v>
      </c>
      <c r="R27" s="396">
        <v>0.80823168600946294</v>
      </c>
      <c r="S27" s="396">
        <v>0.80823168600946294</v>
      </c>
      <c r="T27" s="396">
        <v>0.80823168600946294</v>
      </c>
      <c r="U27" s="396">
        <v>0.80823168600946294</v>
      </c>
      <c r="V27" s="396">
        <v>0.80823168600946294</v>
      </c>
      <c r="W27" s="396">
        <v>0.80823168600946294</v>
      </c>
      <c r="X27" s="396">
        <v>0.80823168600946294</v>
      </c>
      <c r="Y27" s="396">
        <v>0.80823168600946294</v>
      </c>
      <c r="Z27" s="396">
        <v>0.80823168600946294</v>
      </c>
      <c r="AA27" s="396">
        <v>0</v>
      </c>
      <c r="AB27" s="396">
        <v>0</v>
      </c>
      <c r="AC27" s="396">
        <v>0</v>
      </c>
      <c r="AD27" s="396">
        <v>0</v>
      </c>
      <c r="AE27" s="396">
        <v>0</v>
      </c>
      <c r="AF27" s="396">
        <v>0</v>
      </c>
      <c r="AG27" s="396">
        <v>0</v>
      </c>
      <c r="AH27" s="396">
        <v>0</v>
      </c>
      <c r="AI27" s="396">
        <v>0</v>
      </c>
      <c r="AJ27" s="396">
        <v>0</v>
      </c>
      <c r="AK27" s="396">
        <v>0</v>
      </c>
      <c r="AL27" s="396">
        <v>0</v>
      </c>
      <c r="AM27" s="396">
        <v>0</v>
      </c>
      <c r="AN27" s="396">
        <v>0</v>
      </c>
      <c r="AO27" s="396">
        <v>0</v>
      </c>
      <c r="AP27" s="396">
        <v>0</v>
      </c>
      <c r="AQ27" s="396">
        <v>0</v>
      </c>
      <c r="AR27" s="396">
        <v>0</v>
      </c>
      <c r="AS27" s="396">
        <v>0</v>
      </c>
      <c r="AT27" s="396">
        <v>0</v>
      </c>
      <c r="AU27" s="396">
        <v>0</v>
      </c>
      <c r="AV27" s="396">
        <f t="shared" si="1"/>
        <v>12.931706976151411</v>
      </c>
    </row>
    <row r="28" spans="1:48" ht="15.75" customHeight="1" x14ac:dyDescent="0.3">
      <c r="A28" s="183" t="s">
        <v>480</v>
      </c>
      <c r="B28" s="94"/>
      <c r="C28" s="185">
        <f>SUM(C5:C27)</f>
        <v>852.31982792507222</v>
      </c>
      <c r="D28" s="208">
        <f>K28/C28</f>
        <v>1</v>
      </c>
      <c r="E28" s="78"/>
      <c r="F28" s="78"/>
      <c r="G28" s="78"/>
      <c r="H28" s="78"/>
      <c r="I28" s="79"/>
      <c r="J28" s="79"/>
      <c r="K28" s="423">
        <f t="shared" ref="K28:AV28" si="3">SUM(K5:K27)</f>
        <v>852.31982792507222</v>
      </c>
      <c r="L28" s="423">
        <f t="shared" si="3"/>
        <v>852.31982792507222</v>
      </c>
      <c r="M28" s="423">
        <f t="shared" ref="M28:AU28" si="4">SUM(M5:M27)</f>
        <v>852.31982792507222</v>
      </c>
      <c r="N28" s="423">
        <f t="shared" si="4"/>
        <v>851.18707415099618</v>
      </c>
      <c r="O28" s="423">
        <f t="shared" si="4"/>
        <v>851.18707415099618</v>
      </c>
      <c r="P28" s="423">
        <f t="shared" si="4"/>
        <v>851.18707415099618</v>
      </c>
      <c r="Q28" s="423">
        <f t="shared" si="4"/>
        <v>771.2530889005717</v>
      </c>
      <c r="R28" s="423">
        <f t="shared" si="4"/>
        <v>771.2530889005717</v>
      </c>
      <c r="S28" s="423">
        <f t="shared" si="4"/>
        <v>626.70919280668284</v>
      </c>
      <c r="T28" s="423">
        <f t="shared" si="4"/>
        <v>626.70919280668284</v>
      </c>
      <c r="U28" s="423">
        <f t="shared" si="4"/>
        <v>526.99061996161947</v>
      </c>
      <c r="V28" s="423">
        <f t="shared" si="4"/>
        <v>522.22107001720622</v>
      </c>
      <c r="W28" s="423">
        <f t="shared" si="4"/>
        <v>519.15199911639593</v>
      </c>
      <c r="X28" s="423">
        <f t="shared" si="4"/>
        <v>519.15199911639593</v>
      </c>
      <c r="Y28" s="423">
        <f t="shared" si="4"/>
        <v>519.15199911639593</v>
      </c>
      <c r="Z28" s="423">
        <f t="shared" si="4"/>
        <v>460.86124062385903</v>
      </c>
      <c r="AA28" s="423">
        <f t="shared" si="4"/>
        <v>358.24117087621858</v>
      </c>
      <c r="AB28" s="423">
        <f t="shared" si="4"/>
        <v>358.24117087621858</v>
      </c>
      <c r="AC28" s="423">
        <f t="shared" si="4"/>
        <v>358.24117087621858</v>
      </c>
      <c r="AD28" s="423">
        <f t="shared" si="4"/>
        <v>318.62667501604676</v>
      </c>
      <c r="AE28" s="423">
        <f t="shared" si="4"/>
        <v>168.89750922186059</v>
      </c>
      <c r="AF28" s="423">
        <f t="shared" si="4"/>
        <v>168.89750922186059</v>
      </c>
      <c r="AG28" s="423">
        <f t="shared" si="4"/>
        <v>168.89750922186059</v>
      </c>
      <c r="AH28" s="423">
        <f t="shared" si="4"/>
        <v>168.89750922186059</v>
      </c>
      <c r="AI28" s="423">
        <f t="shared" si="4"/>
        <v>168.89750922186059</v>
      </c>
      <c r="AJ28" s="423">
        <f t="shared" si="4"/>
        <v>168.89750922186059</v>
      </c>
      <c r="AK28" s="423">
        <f t="shared" si="4"/>
        <v>168.89750922186059</v>
      </c>
      <c r="AL28" s="423">
        <f t="shared" si="4"/>
        <v>168.89750922186059</v>
      </c>
      <c r="AM28" s="423">
        <f t="shared" si="4"/>
        <v>168.89750922186059</v>
      </c>
      <c r="AN28" s="423">
        <f t="shared" si="4"/>
        <v>168.89750922186059</v>
      </c>
      <c r="AO28" s="423">
        <f t="shared" si="4"/>
        <v>0</v>
      </c>
      <c r="AP28" s="423">
        <f t="shared" si="4"/>
        <v>0</v>
      </c>
      <c r="AQ28" s="423">
        <f t="shared" si="4"/>
        <v>0</v>
      </c>
      <c r="AR28" s="423">
        <f t="shared" si="4"/>
        <v>0</v>
      </c>
      <c r="AS28" s="423">
        <f t="shared" si="4"/>
        <v>0</v>
      </c>
      <c r="AT28" s="423">
        <f t="shared" si="4"/>
        <v>0</v>
      </c>
      <c r="AU28" s="423">
        <f t="shared" si="4"/>
        <v>0</v>
      </c>
      <c r="AV28" s="177">
        <f t="shared" si="3"/>
        <v>14056.299477457893</v>
      </c>
    </row>
    <row r="29" spans="1:48" ht="15.75" customHeight="1" x14ac:dyDescent="0.3">
      <c r="A29" s="183" t="s">
        <v>481</v>
      </c>
      <c r="B29" s="52"/>
      <c r="C29" s="53"/>
      <c r="D29" s="53"/>
      <c r="E29" s="75"/>
      <c r="F29" s="75"/>
      <c r="G29" s="75"/>
      <c r="H29" s="75"/>
      <c r="I29" s="80"/>
      <c r="J29" s="80"/>
      <c r="K29" s="423">
        <f>K28-K28</f>
        <v>0</v>
      </c>
      <c r="L29" s="423">
        <f t="shared" ref="L29" si="5">K28-L28</f>
        <v>0</v>
      </c>
      <c r="M29" s="423">
        <f t="shared" ref="M29" si="6">L28-M28</f>
        <v>0</v>
      </c>
      <c r="N29" s="423">
        <f t="shared" ref="N29" si="7">M28-N28</f>
        <v>1.1327537740760363</v>
      </c>
      <c r="O29" s="423">
        <f t="shared" ref="O29" si="8">N28-O28</f>
        <v>0</v>
      </c>
      <c r="P29" s="423">
        <f t="shared" ref="P29" si="9">O28-P28</f>
        <v>0</v>
      </c>
      <c r="Q29" s="423">
        <f t="shared" ref="Q29" si="10">P28-Q28</f>
        <v>79.933985250424485</v>
      </c>
      <c r="R29" s="423">
        <f t="shared" ref="R29" si="11">Q28-R28</f>
        <v>0</v>
      </c>
      <c r="S29" s="423">
        <f t="shared" ref="S29" si="12">R28-S28</f>
        <v>144.54389609388886</v>
      </c>
      <c r="T29" s="423">
        <f t="shared" ref="T29" si="13">S28-T28</f>
        <v>0</v>
      </c>
      <c r="U29" s="423">
        <f t="shared" ref="U29" si="14">T28-U28</f>
        <v>99.718572845063363</v>
      </c>
      <c r="V29" s="423">
        <f t="shared" ref="V29" si="15">U28-V28</f>
        <v>4.7695499444132565</v>
      </c>
      <c r="W29" s="423">
        <f t="shared" ref="W29" si="16">V28-W28</f>
        <v>3.0690709008102885</v>
      </c>
      <c r="X29" s="423">
        <f t="shared" ref="X29" si="17">W28-X28</f>
        <v>0</v>
      </c>
      <c r="Y29" s="423">
        <f t="shared" ref="Y29" si="18">X28-Y28</f>
        <v>0</v>
      </c>
      <c r="Z29" s="423">
        <f t="shared" ref="Z29" si="19">Y28-Z28</f>
        <v>58.290758492536895</v>
      </c>
      <c r="AA29" s="423">
        <f t="shared" ref="AA29" si="20">Z28-AA28</f>
        <v>102.62006974764046</v>
      </c>
      <c r="AB29" s="423">
        <f t="shared" ref="AB29" si="21">AA28-AB28</f>
        <v>0</v>
      </c>
      <c r="AC29" s="423">
        <f t="shared" ref="AC29" si="22">AB28-AC28</f>
        <v>0</v>
      </c>
      <c r="AD29" s="423">
        <f t="shared" ref="AD29" si="23">AC28-AD28</f>
        <v>39.614495860171814</v>
      </c>
      <c r="AE29" s="423">
        <f t="shared" ref="AE29" si="24">AD28-AE28</f>
        <v>149.72916579418617</v>
      </c>
      <c r="AF29" s="423">
        <f t="shared" ref="AF29" si="25">AE28-AF28</f>
        <v>0</v>
      </c>
      <c r="AG29" s="423">
        <f t="shared" ref="AG29" si="26">AF28-AG28</f>
        <v>0</v>
      </c>
      <c r="AH29" s="423">
        <f t="shared" ref="AH29" si="27">AG28-AH28</f>
        <v>0</v>
      </c>
      <c r="AI29" s="423">
        <f t="shared" ref="AI29" si="28">AH28-AI28</f>
        <v>0</v>
      </c>
      <c r="AJ29" s="423">
        <f t="shared" ref="AJ29" si="29">AI28-AJ28</f>
        <v>0</v>
      </c>
      <c r="AK29" s="423">
        <f t="shared" ref="AK29" si="30">AJ28-AK28</f>
        <v>0</v>
      </c>
      <c r="AL29" s="423">
        <f t="shared" ref="AL29" si="31">AK28-AL28</f>
        <v>0</v>
      </c>
      <c r="AM29" s="423">
        <f t="shared" ref="AM29" si="32">AL28-AM28</f>
        <v>0</v>
      </c>
      <c r="AN29" s="423">
        <f t="shared" ref="AN29" si="33">AM28-AN28</f>
        <v>0</v>
      </c>
      <c r="AO29" s="423">
        <f t="shared" ref="AO29" si="34">AN28-AO28</f>
        <v>168.89750922186059</v>
      </c>
      <c r="AP29" s="423">
        <f t="shared" ref="AP29" si="35">AO28-AP28</f>
        <v>0</v>
      </c>
      <c r="AQ29" s="423">
        <f t="shared" ref="AQ29" si="36">AP28-AQ28</f>
        <v>0</v>
      </c>
      <c r="AR29" s="423">
        <f t="shared" ref="AR29" si="37">AQ28-AR28</f>
        <v>0</v>
      </c>
      <c r="AS29" s="423">
        <f t="shared" ref="AS29" si="38">AR28-AS28</f>
        <v>0</v>
      </c>
      <c r="AT29" s="423">
        <f t="shared" ref="AT29" si="39">AS28-AT28</f>
        <v>0</v>
      </c>
      <c r="AU29" s="423">
        <f t="shared" ref="AU29" si="40">AT28-AU28</f>
        <v>0</v>
      </c>
      <c r="AV29" s="63"/>
    </row>
    <row r="30" spans="1:48" ht="15.75" customHeight="1" x14ac:dyDescent="0.3">
      <c r="A30" s="183" t="s">
        <v>482</v>
      </c>
      <c r="B30" s="52"/>
      <c r="C30" s="53"/>
      <c r="D30" s="53"/>
      <c r="E30" s="75"/>
      <c r="F30" s="75"/>
      <c r="G30" s="75"/>
      <c r="H30" s="75"/>
      <c r="I30" s="80"/>
      <c r="J30" s="80"/>
      <c r="K30" s="423">
        <f>$K$28-K28</f>
        <v>0</v>
      </c>
      <c r="L30" s="423">
        <f t="shared" ref="L30" si="41">$K$28-L28</f>
        <v>0</v>
      </c>
      <c r="M30" s="423">
        <f t="shared" ref="M30:AU30" si="42">$K$28-M28</f>
        <v>0</v>
      </c>
      <c r="N30" s="423">
        <f t="shared" si="42"/>
        <v>1.1327537740760363</v>
      </c>
      <c r="O30" s="423">
        <f t="shared" si="42"/>
        <v>1.1327537740760363</v>
      </c>
      <c r="P30" s="423">
        <f t="shared" si="42"/>
        <v>1.1327537740760363</v>
      </c>
      <c r="Q30" s="423">
        <f t="shared" si="42"/>
        <v>81.066739024500521</v>
      </c>
      <c r="R30" s="423">
        <f t="shared" si="42"/>
        <v>81.066739024500521</v>
      </c>
      <c r="S30" s="423">
        <f t="shared" si="42"/>
        <v>225.61063511838938</v>
      </c>
      <c r="T30" s="423">
        <f t="shared" si="42"/>
        <v>225.61063511838938</v>
      </c>
      <c r="U30" s="423">
        <f t="shared" si="42"/>
        <v>325.32920796345275</v>
      </c>
      <c r="V30" s="423">
        <f t="shared" si="42"/>
        <v>330.098757907866</v>
      </c>
      <c r="W30" s="423">
        <f t="shared" si="42"/>
        <v>333.16782880867629</v>
      </c>
      <c r="X30" s="423">
        <f t="shared" si="42"/>
        <v>333.16782880867629</v>
      </c>
      <c r="Y30" s="423">
        <f t="shared" si="42"/>
        <v>333.16782880867629</v>
      </c>
      <c r="Z30" s="423">
        <f t="shared" si="42"/>
        <v>391.45858730121319</v>
      </c>
      <c r="AA30" s="423">
        <f t="shared" si="42"/>
        <v>494.07865704885364</v>
      </c>
      <c r="AB30" s="423">
        <f t="shared" si="42"/>
        <v>494.07865704885364</v>
      </c>
      <c r="AC30" s="423">
        <f t="shared" si="42"/>
        <v>494.07865704885364</v>
      </c>
      <c r="AD30" s="423">
        <f t="shared" si="42"/>
        <v>533.69315290902546</v>
      </c>
      <c r="AE30" s="423">
        <f t="shared" si="42"/>
        <v>683.42231870321166</v>
      </c>
      <c r="AF30" s="423">
        <f t="shared" si="42"/>
        <v>683.42231870321166</v>
      </c>
      <c r="AG30" s="423">
        <f t="shared" si="42"/>
        <v>683.42231870321166</v>
      </c>
      <c r="AH30" s="423">
        <f t="shared" si="42"/>
        <v>683.42231870321166</v>
      </c>
      <c r="AI30" s="423">
        <f t="shared" si="42"/>
        <v>683.42231870321166</v>
      </c>
      <c r="AJ30" s="423">
        <f t="shared" si="42"/>
        <v>683.42231870321166</v>
      </c>
      <c r="AK30" s="423">
        <f t="shared" si="42"/>
        <v>683.42231870321166</v>
      </c>
      <c r="AL30" s="423">
        <f t="shared" si="42"/>
        <v>683.42231870321166</v>
      </c>
      <c r="AM30" s="423">
        <f t="shared" si="42"/>
        <v>683.42231870321166</v>
      </c>
      <c r="AN30" s="423">
        <f t="shared" si="42"/>
        <v>683.42231870321166</v>
      </c>
      <c r="AO30" s="423">
        <f t="shared" si="42"/>
        <v>852.31982792507222</v>
      </c>
      <c r="AP30" s="423">
        <f t="shared" si="42"/>
        <v>852.31982792507222</v>
      </c>
      <c r="AQ30" s="423">
        <f t="shared" si="42"/>
        <v>852.31982792507222</v>
      </c>
      <c r="AR30" s="423">
        <f t="shared" si="42"/>
        <v>852.31982792507222</v>
      </c>
      <c r="AS30" s="423">
        <f t="shared" si="42"/>
        <v>852.31982792507222</v>
      </c>
      <c r="AT30" s="423">
        <f t="shared" si="42"/>
        <v>852.31982792507222</v>
      </c>
      <c r="AU30" s="423">
        <f t="shared" si="42"/>
        <v>852.31982792507222</v>
      </c>
      <c r="AV30" s="64"/>
    </row>
    <row r="31" spans="1:48" ht="15.75" customHeight="1" x14ac:dyDescent="0.3">
      <c r="A31" s="196" t="s">
        <v>66</v>
      </c>
      <c r="B31" s="209">
        <f>SUMPRODUCT(B5:B27,C5:C27)/C28</f>
        <v>17.948473105706825</v>
      </c>
      <c r="C31" s="54"/>
    </row>
    <row r="32" spans="1:48" x14ac:dyDescent="0.3">
      <c r="B32" s="76"/>
    </row>
    <row r="33" spans="1:4" x14ac:dyDescent="0.3">
      <c r="A33" s="518" t="s">
        <v>2</v>
      </c>
      <c r="B33" s="519"/>
      <c r="C33" s="519"/>
      <c r="D33" s="519"/>
    </row>
    <row r="34" spans="1:4" ht="58.5" customHeight="1" x14ac:dyDescent="0.3">
      <c r="A34" s="567" t="s">
        <v>731</v>
      </c>
      <c r="B34" s="568"/>
      <c r="C34" s="568"/>
      <c r="D34" s="569"/>
    </row>
  </sheetData>
  <mergeCells count="7">
    <mergeCell ref="AV3:AV4"/>
    <mergeCell ref="A33:D33"/>
    <mergeCell ref="A34:D34"/>
    <mergeCell ref="A3:A4"/>
    <mergeCell ref="B3:B4"/>
    <mergeCell ref="C3:C4"/>
    <mergeCell ref="D3:D4"/>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5D44-4A5B-4883-AE39-C66C0E422039}">
  <dimension ref="A1:AV26"/>
  <sheetViews>
    <sheetView workbookViewId="0">
      <selection activeCell="L22" sqref="L2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623</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08" t="s">
        <v>245</v>
      </c>
      <c r="B3" s="510" t="s">
        <v>0</v>
      </c>
      <c r="C3" s="510" t="s">
        <v>282</v>
      </c>
      <c r="D3" s="510" t="s">
        <v>57</v>
      </c>
      <c r="E3" s="10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x14ac:dyDescent="0.3">
      <c r="A5" s="202" t="s">
        <v>73</v>
      </c>
      <c r="B5" s="179">
        <v>19.999999999999996</v>
      </c>
      <c r="C5" s="426">
        <v>85.963799333268241</v>
      </c>
      <c r="D5" s="216">
        <v>1</v>
      </c>
      <c r="E5" s="181"/>
      <c r="F5" s="181"/>
      <c r="G5" s="181"/>
      <c r="H5" s="181"/>
      <c r="I5" s="181"/>
      <c r="J5" s="181"/>
      <c r="K5" s="430">
        <v>85.963799333268241</v>
      </c>
      <c r="L5" s="396">
        <v>85.963799333268241</v>
      </c>
      <c r="M5" s="396">
        <v>85.963799333268241</v>
      </c>
      <c r="N5" s="396">
        <v>85.963799333268241</v>
      </c>
      <c r="O5" s="396">
        <v>85.963799333268241</v>
      </c>
      <c r="P5" s="396">
        <v>85.963799333268241</v>
      </c>
      <c r="Q5" s="396">
        <v>85.963799333268241</v>
      </c>
      <c r="R5" s="396">
        <v>85.963799333268241</v>
      </c>
      <c r="S5" s="396">
        <v>85.963799333268241</v>
      </c>
      <c r="T5" s="396">
        <v>85.963799333268241</v>
      </c>
      <c r="U5" s="396">
        <v>52.233771076225437</v>
      </c>
      <c r="V5" s="396">
        <v>52.233771076225437</v>
      </c>
      <c r="W5" s="396">
        <v>52.233771076225437</v>
      </c>
      <c r="X5" s="396">
        <v>52.233771076225437</v>
      </c>
      <c r="Y5" s="396">
        <v>52.233771076225437</v>
      </c>
      <c r="Z5" s="396">
        <v>52.233771076225437</v>
      </c>
      <c r="AA5" s="396">
        <v>52.233771076225437</v>
      </c>
      <c r="AB5" s="396">
        <v>52.233771076225437</v>
      </c>
      <c r="AC5" s="396">
        <v>52.233771076225437</v>
      </c>
      <c r="AD5" s="396">
        <v>52.233771076225437</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19" si="1">SUM(E5:AU5)</f>
        <v>1381.9757040949366</v>
      </c>
    </row>
    <row r="6" spans="1:48" x14ac:dyDescent="0.3">
      <c r="A6" s="202" t="s">
        <v>47</v>
      </c>
      <c r="B6" s="179">
        <v>20.000000000000004</v>
      </c>
      <c r="C6" s="426">
        <v>35.689576766034854</v>
      </c>
      <c r="D6" s="216">
        <v>1</v>
      </c>
      <c r="E6" s="181"/>
      <c r="F6" s="181"/>
      <c r="G6" s="181"/>
      <c r="H6" s="181"/>
      <c r="I6" s="181"/>
      <c r="J6" s="181"/>
      <c r="K6" s="430">
        <v>35.689576766034854</v>
      </c>
      <c r="L6" s="396">
        <v>35.689576766034854</v>
      </c>
      <c r="M6" s="396">
        <v>35.689576766034854</v>
      </c>
      <c r="N6" s="396">
        <v>35.689576766034854</v>
      </c>
      <c r="O6" s="396">
        <v>35.689576766034854</v>
      </c>
      <c r="P6" s="396">
        <v>35.689576766034854</v>
      </c>
      <c r="Q6" s="396">
        <v>35.689576766034854</v>
      </c>
      <c r="R6" s="396">
        <v>35.689576766034854</v>
      </c>
      <c r="S6" s="396">
        <v>35.689576766034854</v>
      </c>
      <c r="T6" s="396">
        <v>35.689576766034854</v>
      </c>
      <c r="U6" s="396">
        <v>26.983059114182698</v>
      </c>
      <c r="V6" s="396">
        <v>26.983059114182698</v>
      </c>
      <c r="W6" s="396">
        <v>26.983059114182698</v>
      </c>
      <c r="X6" s="396">
        <v>26.983059114182698</v>
      </c>
      <c r="Y6" s="396">
        <v>26.983059114182698</v>
      </c>
      <c r="Z6" s="396">
        <v>26.983059114182698</v>
      </c>
      <c r="AA6" s="396">
        <v>26.983059114182698</v>
      </c>
      <c r="AB6" s="396">
        <v>26.983059114182698</v>
      </c>
      <c r="AC6" s="396">
        <v>26.983059114182698</v>
      </c>
      <c r="AD6" s="396">
        <v>26.983059114182698</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396">
        <f t="shared" si="1"/>
        <v>626.72635880217535</v>
      </c>
    </row>
    <row r="7" spans="1:48" x14ac:dyDescent="0.3">
      <c r="A7" s="202" t="s">
        <v>191</v>
      </c>
      <c r="B7" s="179">
        <v>7.0000000000000018</v>
      </c>
      <c r="C7" s="426">
        <v>11.026150000000001</v>
      </c>
      <c r="D7" s="216">
        <v>1</v>
      </c>
      <c r="E7" s="181"/>
      <c r="F7" s="181"/>
      <c r="G7" s="181"/>
      <c r="H7" s="181"/>
      <c r="I7" s="181"/>
      <c r="J7" s="181"/>
      <c r="K7" s="430">
        <v>11.026150000000001</v>
      </c>
      <c r="L7" s="396">
        <v>11.026150000000001</v>
      </c>
      <c r="M7" s="396">
        <v>11.026150000000001</v>
      </c>
      <c r="N7" s="396">
        <v>11.026150000000001</v>
      </c>
      <c r="O7" s="396">
        <v>11.026150000000001</v>
      </c>
      <c r="P7" s="396">
        <v>11.026150000000001</v>
      </c>
      <c r="Q7" s="396">
        <v>11.026150000000001</v>
      </c>
      <c r="R7" s="396">
        <v>0</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77.183050000000009</v>
      </c>
    </row>
    <row r="8" spans="1:48" x14ac:dyDescent="0.3">
      <c r="A8" s="202" t="s">
        <v>139</v>
      </c>
      <c r="B8" s="179">
        <v>7.9999999999999991</v>
      </c>
      <c r="C8" s="426">
        <v>9.033566018400002</v>
      </c>
      <c r="D8" s="216">
        <v>1</v>
      </c>
      <c r="E8" s="181"/>
      <c r="F8" s="181"/>
      <c r="G8" s="181"/>
      <c r="H8" s="181"/>
      <c r="I8" s="181"/>
      <c r="J8" s="181"/>
      <c r="K8" s="430">
        <v>9.033566018400002</v>
      </c>
      <c r="L8" s="396">
        <v>9.033566018400002</v>
      </c>
      <c r="M8" s="396">
        <v>9.033566018400002</v>
      </c>
      <c r="N8" s="396">
        <v>9.033566018400002</v>
      </c>
      <c r="O8" s="396">
        <v>9.033566018400002</v>
      </c>
      <c r="P8" s="396">
        <v>9.033566018400002</v>
      </c>
      <c r="Q8" s="396">
        <v>9.033566018400002</v>
      </c>
      <c r="R8" s="396">
        <v>9.033566018400002</v>
      </c>
      <c r="S8" s="396">
        <v>0</v>
      </c>
      <c r="T8" s="396">
        <v>0</v>
      </c>
      <c r="U8" s="396">
        <v>0</v>
      </c>
      <c r="V8" s="396">
        <v>0</v>
      </c>
      <c r="W8" s="396">
        <v>0</v>
      </c>
      <c r="X8" s="396">
        <v>0</v>
      </c>
      <c r="Y8" s="396">
        <v>0</v>
      </c>
      <c r="Z8" s="396">
        <v>0</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72.268528147200016</v>
      </c>
    </row>
    <row r="9" spans="1:48" x14ac:dyDescent="0.3">
      <c r="A9" s="202" t="s">
        <v>27</v>
      </c>
      <c r="B9" s="179">
        <v>11.000000000000004</v>
      </c>
      <c r="C9" s="426">
        <v>6.419178874621692</v>
      </c>
      <c r="D9" s="216">
        <v>1</v>
      </c>
      <c r="E9" s="181"/>
      <c r="F9" s="181"/>
      <c r="G9" s="181"/>
      <c r="H9" s="181"/>
      <c r="I9" s="181"/>
      <c r="J9" s="181"/>
      <c r="K9" s="430">
        <v>6.419178874621692</v>
      </c>
      <c r="L9" s="396">
        <v>6.419178874621692</v>
      </c>
      <c r="M9" s="396">
        <v>6.419178874621692</v>
      </c>
      <c r="N9" s="396">
        <v>6.419178874621692</v>
      </c>
      <c r="O9" s="396">
        <v>6.419178874621692</v>
      </c>
      <c r="P9" s="396">
        <v>6.419178874621692</v>
      </c>
      <c r="Q9" s="396">
        <v>6.419178874621692</v>
      </c>
      <c r="R9" s="396">
        <v>6.419178874621692</v>
      </c>
      <c r="S9" s="396">
        <v>6.419178874621692</v>
      </c>
      <c r="T9" s="396">
        <v>6.419178874621692</v>
      </c>
      <c r="U9" s="396">
        <v>6.419178874621692</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70.610967620838608</v>
      </c>
    </row>
    <row r="10" spans="1:48" x14ac:dyDescent="0.3">
      <c r="A10" s="202" t="s">
        <v>175</v>
      </c>
      <c r="B10" s="179">
        <v>7.0000000000000098</v>
      </c>
      <c r="C10" s="426">
        <v>5.3462845837799966</v>
      </c>
      <c r="D10" s="216">
        <v>1</v>
      </c>
      <c r="E10" s="181"/>
      <c r="F10" s="181"/>
      <c r="G10" s="181"/>
      <c r="H10" s="181"/>
      <c r="I10" s="181"/>
      <c r="J10" s="181"/>
      <c r="K10" s="430">
        <v>5.3462845837799966</v>
      </c>
      <c r="L10" s="396">
        <v>5.3462845837799966</v>
      </c>
      <c r="M10" s="396">
        <v>5.3462845837799966</v>
      </c>
      <c r="N10" s="396">
        <v>5.3462845837799966</v>
      </c>
      <c r="O10" s="396">
        <v>5.3462845837799966</v>
      </c>
      <c r="P10" s="396">
        <v>5.3462845837799966</v>
      </c>
      <c r="Q10" s="396">
        <v>5.3462845837799966</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396">
        <f t="shared" si="1"/>
        <v>37.423992086459975</v>
      </c>
    </row>
    <row r="11" spans="1:48" x14ac:dyDescent="0.3">
      <c r="A11" s="202" t="s">
        <v>46</v>
      </c>
      <c r="B11" s="179">
        <v>30</v>
      </c>
      <c r="C11" s="426">
        <v>4.4260333427853116</v>
      </c>
      <c r="D11" s="216">
        <v>1</v>
      </c>
      <c r="E11" s="181"/>
      <c r="F11" s="181"/>
      <c r="G11" s="181"/>
      <c r="H11" s="181"/>
      <c r="I11" s="181"/>
      <c r="J11" s="181"/>
      <c r="K11" s="430">
        <v>4.4260333427853116</v>
      </c>
      <c r="L11" s="396">
        <v>4.4260333427853116</v>
      </c>
      <c r="M11" s="396">
        <v>4.4260333427853116</v>
      </c>
      <c r="N11" s="396">
        <v>4.4260333427853116</v>
      </c>
      <c r="O11" s="396">
        <v>4.4260333427853116</v>
      </c>
      <c r="P11" s="396">
        <v>4.4260333427853116</v>
      </c>
      <c r="Q11" s="396">
        <v>4.4260333427853116</v>
      </c>
      <c r="R11" s="396">
        <v>4.4260333427853116</v>
      </c>
      <c r="S11" s="396">
        <v>4.4260333427853116</v>
      </c>
      <c r="T11" s="396">
        <v>4.4260333427853116</v>
      </c>
      <c r="U11" s="396">
        <v>3.3590114204973136</v>
      </c>
      <c r="V11" s="396">
        <v>3.3590114204973136</v>
      </c>
      <c r="W11" s="396">
        <v>3.3590114204973136</v>
      </c>
      <c r="X11" s="396">
        <v>3.3590114204973136</v>
      </c>
      <c r="Y11" s="396">
        <v>3.3590114204973136</v>
      </c>
      <c r="Z11" s="396">
        <v>3.3590114204973136</v>
      </c>
      <c r="AA11" s="396">
        <v>3.3590114204973136</v>
      </c>
      <c r="AB11" s="396">
        <v>3.3590114204973136</v>
      </c>
      <c r="AC11" s="396">
        <v>3.3590114204973136</v>
      </c>
      <c r="AD11" s="396">
        <v>3.3590114204973136</v>
      </c>
      <c r="AE11" s="396">
        <v>3.3590114204973136</v>
      </c>
      <c r="AF11" s="396">
        <v>3.3590114204973136</v>
      </c>
      <c r="AG11" s="396">
        <v>3.3590114204973136</v>
      </c>
      <c r="AH11" s="396">
        <v>3.3590114204973136</v>
      </c>
      <c r="AI11" s="396">
        <v>3.3590114204973136</v>
      </c>
      <c r="AJ11" s="396">
        <v>3.3590114204973136</v>
      </c>
      <c r="AK11" s="396">
        <v>3.3590114204973136</v>
      </c>
      <c r="AL11" s="396">
        <v>3.3590114204973136</v>
      </c>
      <c r="AM11" s="396">
        <v>3.3590114204973136</v>
      </c>
      <c r="AN11" s="396">
        <v>3.3590114204973136</v>
      </c>
      <c r="AO11" s="396">
        <v>0</v>
      </c>
      <c r="AP11" s="396">
        <v>0</v>
      </c>
      <c r="AQ11" s="396">
        <v>0</v>
      </c>
      <c r="AR11" s="396">
        <v>0</v>
      </c>
      <c r="AS11" s="396">
        <v>0</v>
      </c>
      <c r="AT11" s="396">
        <v>0</v>
      </c>
      <c r="AU11" s="396">
        <v>0</v>
      </c>
      <c r="AV11" s="396">
        <f t="shared" si="1"/>
        <v>111.44056183779932</v>
      </c>
    </row>
    <row r="12" spans="1:48" x14ac:dyDescent="0.3">
      <c r="A12" s="202" t="s">
        <v>136</v>
      </c>
      <c r="B12" s="179">
        <v>29.999999999999996</v>
      </c>
      <c r="C12" s="426">
        <v>4.0368741520232945</v>
      </c>
      <c r="D12" s="216">
        <v>1</v>
      </c>
      <c r="E12" s="181"/>
      <c r="F12" s="181"/>
      <c r="G12" s="181"/>
      <c r="H12" s="181"/>
      <c r="I12" s="181"/>
      <c r="J12" s="181"/>
      <c r="K12" s="430">
        <v>4.0368741520232945</v>
      </c>
      <c r="L12" s="396">
        <v>4.0368741520232945</v>
      </c>
      <c r="M12" s="396">
        <v>4.0368741520232945</v>
      </c>
      <c r="N12" s="396">
        <v>4.0368741520232945</v>
      </c>
      <c r="O12" s="396">
        <v>4.0368741520232945</v>
      </c>
      <c r="P12" s="396">
        <v>4.0368741520232945</v>
      </c>
      <c r="Q12" s="396">
        <v>4.0368741520232945</v>
      </c>
      <c r="R12" s="396">
        <v>4.0368741520232945</v>
      </c>
      <c r="S12" s="396">
        <v>4.0368741520232945</v>
      </c>
      <c r="T12" s="396">
        <v>4.0368741520232945</v>
      </c>
      <c r="U12" s="396">
        <v>3.3378374472602159</v>
      </c>
      <c r="V12" s="396">
        <v>3.3378374472602159</v>
      </c>
      <c r="W12" s="396">
        <v>3.3378374472602159</v>
      </c>
      <c r="X12" s="396">
        <v>3.3378374472602159</v>
      </c>
      <c r="Y12" s="396">
        <v>3.3378374472602159</v>
      </c>
      <c r="Z12" s="396">
        <v>3.3378374472602159</v>
      </c>
      <c r="AA12" s="396">
        <v>3.3378374472602159</v>
      </c>
      <c r="AB12" s="396">
        <v>3.3378374472602159</v>
      </c>
      <c r="AC12" s="396">
        <v>3.3378374472602159</v>
      </c>
      <c r="AD12" s="396">
        <v>3.3378374472602159</v>
      </c>
      <c r="AE12" s="396">
        <v>3.3378374472602159</v>
      </c>
      <c r="AF12" s="396">
        <v>3.3378374472602159</v>
      </c>
      <c r="AG12" s="396">
        <v>3.3378374472602159</v>
      </c>
      <c r="AH12" s="396">
        <v>3.3378374472602159</v>
      </c>
      <c r="AI12" s="396">
        <v>3.3378374472602159</v>
      </c>
      <c r="AJ12" s="396">
        <v>3.3378374472602159</v>
      </c>
      <c r="AK12" s="396">
        <v>3.3378374472602159</v>
      </c>
      <c r="AL12" s="396">
        <v>3.3378374472602159</v>
      </c>
      <c r="AM12" s="396">
        <v>3.3378374472602159</v>
      </c>
      <c r="AN12" s="396">
        <v>3.3378374472602159</v>
      </c>
      <c r="AO12" s="396">
        <v>0</v>
      </c>
      <c r="AP12" s="396">
        <v>0</v>
      </c>
      <c r="AQ12" s="396">
        <v>0</v>
      </c>
      <c r="AR12" s="396">
        <v>0</v>
      </c>
      <c r="AS12" s="396">
        <v>0</v>
      </c>
      <c r="AT12" s="396">
        <v>0</v>
      </c>
      <c r="AU12" s="396">
        <v>0</v>
      </c>
      <c r="AV12" s="396">
        <f t="shared" si="1"/>
        <v>107.12549046543721</v>
      </c>
    </row>
    <row r="13" spans="1:48" x14ac:dyDescent="0.3">
      <c r="A13" s="202" t="s">
        <v>622</v>
      </c>
      <c r="B13" s="179">
        <v>8</v>
      </c>
      <c r="C13" s="426">
        <v>2.4945034399999981</v>
      </c>
      <c r="D13" s="216">
        <v>1</v>
      </c>
      <c r="E13" s="181"/>
      <c r="F13" s="181"/>
      <c r="G13" s="181"/>
      <c r="H13" s="181"/>
      <c r="I13" s="181"/>
      <c r="J13" s="181"/>
      <c r="K13" s="430">
        <v>2.4945034399999981</v>
      </c>
      <c r="L13" s="396">
        <v>2.4945034399999981</v>
      </c>
      <c r="M13" s="396">
        <v>2.4945034399999981</v>
      </c>
      <c r="N13" s="396">
        <v>2.4945034399999981</v>
      </c>
      <c r="O13" s="396">
        <v>2.4945034399999981</v>
      </c>
      <c r="P13" s="396">
        <v>2.4945034399999981</v>
      </c>
      <c r="Q13" s="396">
        <v>2.4945034399999981</v>
      </c>
      <c r="R13" s="396">
        <v>2.4945034399999981</v>
      </c>
      <c r="S13" s="396">
        <v>0</v>
      </c>
      <c r="T13" s="396">
        <v>0</v>
      </c>
      <c r="U13" s="396">
        <v>0</v>
      </c>
      <c r="V13" s="396">
        <v>0</v>
      </c>
      <c r="W13" s="396">
        <v>0</v>
      </c>
      <c r="X13" s="396">
        <v>0</v>
      </c>
      <c r="Y13" s="396">
        <v>0</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396">
        <f t="shared" si="1"/>
        <v>19.956027519999989</v>
      </c>
    </row>
    <row r="14" spans="1:48" x14ac:dyDescent="0.3">
      <c r="A14" s="202" t="s">
        <v>45</v>
      </c>
      <c r="B14" s="179">
        <v>15</v>
      </c>
      <c r="C14" s="426">
        <v>1.4723999999999999</v>
      </c>
      <c r="D14" s="216">
        <v>1</v>
      </c>
      <c r="E14" s="181"/>
      <c r="F14" s="181"/>
      <c r="G14" s="181"/>
      <c r="H14" s="181"/>
      <c r="I14" s="181"/>
      <c r="J14" s="181"/>
      <c r="K14" s="430">
        <v>1.4723999999999999</v>
      </c>
      <c r="L14" s="396">
        <v>1.4723999999999999</v>
      </c>
      <c r="M14" s="396">
        <v>1.4723999999999999</v>
      </c>
      <c r="N14" s="396">
        <v>1.4723999999999999</v>
      </c>
      <c r="O14" s="396">
        <v>1.4723999999999999</v>
      </c>
      <c r="P14" s="396">
        <v>1.4723999999999999</v>
      </c>
      <c r="Q14" s="396">
        <v>1.4723999999999999</v>
      </c>
      <c r="R14" s="396">
        <v>1.4723999999999999</v>
      </c>
      <c r="S14" s="396">
        <v>1.4723999999999999</v>
      </c>
      <c r="T14" s="396">
        <v>1.4723999999999999</v>
      </c>
      <c r="U14" s="396">
        <v>1.4723999999999999</v>
      </c>
      <c r="V14" s="396">
        <v>1.4723999999999999</v>
      </c>
      <c r="W14" s="396">
        <v>1.4723999999999999</v>
      </c>
      <c r="X14" s="396">
        <v>1.4723999999999999</v>
      </c>
      <c r="Y14" s="396">
        <v>1.4723999999999999</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22.086000000000002</v>
      </c>
    </row>
    <row r="15" spans="1:48" x14ac:dyDescent="0.3">
      <c r="A15" s="202" t="s">
        <v>90</v>
      </c>
      <c r="B15" s="179">
        <v>8.0000000000000018</v>
      </c>
      <c r="C15" s="426">
        <v>1.0966426380000001</v>
      </c>
      <c r="D15" s="216">
        <v>1</v>
      </c>
      <c r="E15" s="181"/>
      <c r="F15" s="181"/>
      <c r="G15" s="181"/>
      <c r="H15" s="181"/>
      <c r="I15" s="181"/>
      <c r="J15" s="181"/>
      <c r="K15" s="430">
        <v>1.0966426380000001</v>
      </c>
      <c r="L15" s="396">
        <v>1.0966426380000001</v>
      </c>
      <c r="M15" s="396">
        <v>1.0966426380000001</v>
      </c>
      <c r="N15" s="396">
        <v>1.0966426380000001</v>
      </c>
      <c r="O15" s="396">
        <v>1.0966426380000001</v>
      </c>
      <c r="P15" s="396">
        <v>1.0966426380000001</v>
      </c>
      <c r="Q15" s="396">
        <v>1.0966426380000001</v>
      </c>
      <c r="R15" s="396">
        <v>1.0966426380000001</v>
      </c>
      <c r="S15" s="396">
        <v>0</v>
      </c>
      <c r="T15" s="396">
        <v>0</v>
      </c>
      <c r="U15" s="396">
        <v>0</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f t="shared" si="1"/>
        <v>8.7731411040000022</v>
      </c>
    </row>
    <row r="16" spans="1:48" x14ac:dyDescent="0.3">
      <c r="A16" s="202" t="s">
        <v>135</v>
      </c>
      <c r="B16" s="179">
        <v>9.9999999999999982</v>
      </c>
      <c r="C16" s="426">
        <v>1.0353712502949459</v>
      </c>
      <c r="D16" s="216">
        <v>1</v>
      </c>
      <c r="E16" s="181"/>
      <c r="F16" s="181"/>
      <c r="G16" s="181"/>
      <c r="H16" s="181"/>
      <c r="I16" s="181"/>
      <c r="J16" s="181"/>
      <c r="K16" s="430">
        <v>1.0353712502949459</v>
      </c>
      <c r="L16" s="396">
        <v>1.0353712502949459</v>
      </c>
      <c r="M16" s="396">
        <v>1.0353712502949459</v>
      </c>
      <c r="N16" s="396">
        <v>1.0353712502949459</v>
      </c>
      <c r="O16" s="396">
        <v>1.0353712502949459</v>
      </c>
      <c r="P16" s="396">
        <v>1.0353712502949459</v>
      </c>
      <c r="Q16" s="396">
        <v>1.0353712502949459</v>
      </c>
      <c r="R16" s="396">
        <v>1.0353712502949459</v>
      </c>
      <c r="S16" s="396">
        <v>1.0353712502949459</v>
      </c>
      <c r="T16" s="396">
        <v>1.0353712502949459</v>
      </c>
      <c r="U16" s="396">
        <v>0</v>
      </c>
      <c r="V16" s="396">
        <v>0</v>
      </c>
      <c r="W16" s="396">
        <v>0</v>
      </c>
      <c r="X16" s="396">
        <v>0</v>
      </c>
      <c r="Y16" s="396">
        <v>0</v>
      </c>
      <c r="Z16" s="396">
        <v>0</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1"/>
        <v>10.353712502949458</v>
      </c>
    </row>
    <row r="17" spans="1:48" x14ac:dyDescent="0.3">
      <c r="A17" s="202" t="s">
        <v>596</v>
      </c>
      <c r="B17" s="179">
        <v>9.9999999999999929</v>
      </c>
      <c r="C17" s="426">
        <v>0.46447590123774146</v>
      </c>
      <c r="D17" s="216">
        <v>1</v>
      </c>
      <c r="E17" s="181"/>
      <c r="F17" s="181"/>
      <c r="G17" s="181"/>
      <c r="H17" s="181"/>
      <c r="I17" s="181"/>
      <c r="J17" s="181"/>
      <c r="K17" s="430">
        <v>0.46447590123774146</v>
      </c>
      <c r="L17" s="396">
        <v>0.46447590123774146</v>
      </c>
      <c r="M17" s="396">
        <v>0.46447590123774146</v>
      </c>
      <c r="N17" s="396">
        <v>0.46447590123774146</v>
      </c>
      <c r="O17" s="396">
        <v>0.46447590123774146</v>
      </c>
      <c r="P17" s="396">
        <v>0.46447590123774146</v>
      </c>
      <c r="Q17" s="396">
        <v>0.46447590123774146</v>
      </c>
      <c r="R17" s="396">
        <v>0.46447590123774146</v>
      </c>
      <c r="S17" s="396">
        <v>0.46447590123774146</v>
      </c>
      <c r="T17" s="396">
        <v>0.46447590123774146</v>
      </c>
      <c r="U17" s="396">
        <v>0</v>
      </c>
      <c r="V17" s="396">
        <v>0</v>
      </c>
      <c r="W17" s="396">
        <v>0</v>
      </c>
      <c r="X17" s="396">
        <v>0</v>
      </c>
      <c r="Y17" s="396">
        <v>0</v>
      </c>
      <c r="Z17" s="396">
        <v>0</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396">
        <f t="shared" si="1"/>
        <v>4.6447590123774143</v>
      </c>
    </row>
    <row r="18" spans="1:48" x14ac:dyDescent="0.3">
      <c r="A18" s="202" t="s">
        <v>89</v>
      </c>
      <c r="B18" s="179">
        <v>30</v>
      </c>
      <c r="C18" s="426">
        <v>0.30419705996032742</v>
      </c>
      <c r="D18" s="216">
        <v>1</v>
      </c>
      <c r="E18" s="181"/>
      <c r="F18" s="181"/>
      <c r="G18" s="181"/>
      <c r="H18" s="181"/>
      <c r="I18" s="181"/>
      <c r="J18" s="181"/>
      <c r="K18" s="430">
        <v>0.30419705996032742</v>
      </c>
      <c r="L18" s="396">
        <v>0.30419705996032742</v>
      </c>
      <c r="M18" s="396">
        <v>0.30419705996032742</v>
      </c>
      <c r="N18" s="396">
        <v>0.30419705996032742</v>
      </c>
      <c r="O18" s="396">
        <v>0.30419705996032742</v>
      </c>
      <c r="P18" s="396">
        <v>0.30419705996032742</v>
      </c>
      <c r="Q18" s="396">
        <v>0.30419705996032742</v>
      </c>
      <c r="R18" s="396">
        <v>0.30419705996032742</v>
      </c>
      <c r="S18" s="396">
        <v>0.30419705996032742</v>
      </c>
      <c r="T18" s="396">
        <v>0.30419705996032742</v>
      </c>
      <c r="U18" s="396">
        <v>0.24997511516176774</v>
      </c>
      <c r="V18" s="396">
        <v>0.24997511516176774</v>
      </c>
      <c r="W18" s="396">
        <v>0.24997511516176774</v>
      </c>
      <c r="X18" s="396">
        <v>0.24997511516176774</v>
      </c>
      <c r="Y18" s="396">
        <v>0.24997511516176774</v>
      </c>
      <c r="Z18" s="396">
        <v>0.24997511516176774</v>
      </c>
      <c r="AA18" s="396">
        <v>0.24997511516176774</v>
      </c>
      <c r="AB18" s="396">
        <v>0.24997511516176774</v>
      </c>
      <c r="AC18" s="396">
        <v>0.24997511516176774</v>
      </c>
      <c r="AD18" s="396">
        <v>0.24997511516176774</v>
      </c>
      <c r="AE18" s="396">
        <v>0.24997511516176774</v>
      </c>
      <c r="AF18" s="396">
        <v>0.24997511516176774</v>
      </c>
      <c r="AG18" s="396">
        <v>0.24997511516176774</v>
      </c>
      <c r="AH18" s="396">
        <v>0.24997511516176774</v>
      </c>
      <c r="AI18" s="396">
        <v>0.24997511516176774</v>
      </c>
      <c r="AJ18" s="396">
        <v>0.24997511516176774</v>
      </c>
      <c r="AK18" s="396">
        <v>0.24997511516176774</v>
      </c>
      <c r="AL18" s="396">
        <v>0.24997511516176774</v>
      </c>
      <c r="AM18" s="396">
        <v>0.24997511516176774</v>
      </c>
      <c r="AN18" s="396">
        <v>0.24997511516176774</v>
      </c>
      <c r="AO18" s="396">
        <v>0</v>
      </c>
      <c r="AP18" s="396">
        <v>0</v>
      </c>
      <c r="AQ18" s="396">
        <v>0</v>
      </c>
      <c r="AR18" s="396">
        <v>0</v>
      </c>
      <c r="AS18" s="396">
        <v>0</v>
      </c>
      <c r="AT18" s="396">
        <v>0</v>
      </c>
      <c r="AU18" s="396">
        <v>0</v>
      </c>
      <c r="AV18" s="396">
        <f t="shared" si="1"/>
        <v>8.0414729028386223</v>
      </c>
    </row>
    <row r="19" spans="1:48" x14ac:dyDescent="0.3">
      <c r="A19" s="202" t="s">
        <v>88</v>
      </c>
      <c r="B19" s="179">
        <v>29.999999999999996</v>
      </c>
      <c r="C19" s="426">
        <v>8.0579339715650483E-2</v>
      </c>
      <c r="D19" s="216">
        <v>1</v>
      </c>
      <c r="E19" s="181"/>
      <c r="F19" s="181"/>
      <c r="G19" s="181"/>
      <c r="H19" s="181"/>
      <c r="I19" s="181"/>
      <c r="J19" s="181"/>
      <c r="K19" s="430">
        <v>8.0579339715650483E-2</v>
      </c>
      <c r="L19" s="396">
        <v>8.0579339715650483E-2</v>
      </c>
      <c r="M19" s="396">
        <v>8.0579339715650483E-2</v>
      </c>
      <c r="N19" s="396">
        <v>8.0579339715650483E-2</v>
      </c>
      <c r="O19" s="396">
        <v>8.0579339715650483E-2</v>
      </c>
      <c r="P19" s="396">
        <v>8.0579339715650483E-2</v>
      </c>
      <c r="Q19" s="396">
        <v>8.0579339715650483E-2</v>
      </c>
      <c r="R19" s="396">
        <v>8.0579339715650483E-2</v>
      </c>
      <c r="S19" s="396">
        <v>8.0579339715650483E-2</v>
      </c>
      <c r="T19" s="396">
        <v>8.0579339715650483E-2</v>
      </c>
      <c r="U19" s="396">
        <v>5.8554955318603004E-2</v>
      </c>
      <c r="V19" s="396">
        <v>5.8554955318603004E-2</v>
      </c>
      <c r="W19" s="396">
        <v>5.8554955318603004E-2</v>
      </c>
      <c r="X19" s="396">
        <v>5.8554955318603004E-2</v>
      </c>
      <c r="Y19" s="396">
        <v>5.8554955318603004E-2</v>
      </c>
      <c r="Z19" s="396">
        <v>5.8554955318603004E-2</v>
      </c>
      <c r="AA19" s="396">
        <v>5.8554955318603004E-2</v>
      </c>
      <c r="AB19" s="396">
        <v>5.8554955318603004E-2</v>
      </c>
      <c r="AC19" s="396">
        <v>5.8554955318603004E-2</v>
      </c>
      <c r="AD19" s="396">
        <v>5.8554955318603004E-2</v>
      </c>
      <c r="AE19" s="396">
        <v>5.8554955318603004E-2</v>
      </c>
      <c r="AF19" s="396">
        <v>5.8554955318603004E-2</v>
      </c>
      <c r="AG19" s="396">
        <v>5.8554955318603004E-2</v>
      </c>
      <c r="AH19" s="396">
        <v>5.8554955318603004E-2</v>
      </c>
      <c r="AI19" s="396">
        <v>5.8554955318603004E-2</v>
      </c>
      <c r="AJ19" s="396">
        <v>5.8554955318603004E-2</v>
      </c>
      <c r="AK19" s="396">
        <v>5.8554955318603004E-2</v>
      </c>
      <c r="AL19" s="396">
        <v>5.8554955318603004E-2</v>
      </c>
      <c r="AM19" s="396">
        <v>5.8554955318603004E-2</v>
      </c>
      <c r="AN19" s="396">
        <v>5.8554955318603004E-2</v>
      </c>
      <c r="AO19" s="396">
        <v>0</v>
      </c>
      <c r="AP19" s="396">
        <v>0</v>
      </c>
      <c r="AQ19" s="396">
        <v>0</v>
      </c>
      <c r="AR19" s="396">
        <v>0</v>
      </c>
      <c r="AS19" s="396">
        <v>0</v>
      </c>
      <c r="AT19" s="396">
        <v>0</v>
      </c>
      <c r="AU19" s="396">
        <v>0</v>
      </c>
      <c r="AV19" s="396">
        <f t="shared" si="1"/>
        <v>1.9768925035285665</v>
      </c>
    </row>
    <row r="20" spans="1:48" x14ac:dyDescent="0.3">
      <c r="A20" s="183" t="s">
        <v>480</v>
      </c>
      <c r="B20" s="199"/>
      <c r="C20" s="185">
        <f>SUM(C5:C19)</f>
        <v>168.88963270012204</v>
      </c>
      <c r="D20" s="427">
        <f>K20/C20</f>
        <v>1</v>
      </c>
      <c r="E20" s="428"/>
      <c r="F20" s="428"/>
      <c r="G20" s="428"/>
      <c r="H20" s="428"/>
      <c r="I20" s="428"/>
      <c r="J20" s="429"/>
      <c r="K20" s="423">
        <f t="shared" ref="K20:AV20" si="2">SUM(K5:K19)</f>
        <v>168.88963270012204</v>
      </c>
      <c r="L20" s="422">
        <f t="shared" si="2"/>
        <v>168.88963270012204</v>
      </c>
      <c r="M20" s="423">
        <f t="shared" ref="M20:AU20" si="3">SUM(M5:M19)</f>
        <v>168.88963270012204</v>
      </c>
      <c r="N20" s="423">
        <f t="shared" si="3"/>
        <v>168.88963270012204</v>
      </c>
      <c r="O20" s="423">
        <f t="shared" si="3"/>
        <v>168.88963270012204</v>
      </c>
      <c r="P20" s="423">
        <f t="shared" si="3"/>
        <v>168.88963270012204</v>
      </c>
      <c r="Q20" s="423">
        <f t="shared" si="3"/>
        <v>168.88963270012204</v>
      </c>
      <c r="R20" s="423">
        <f t="shared" si="3"/>
        <v>152.51719811634203</v>
      </c>
      <c r="S20" s="423">
        <f t="shared" si="3"/>
        <v>139.89248601994206</v>
      </c>
      <c r="T20" s="423">
        <f t="shared" si="3"/>
        <v>139.89248601994206</v>
      </c>
      <c r="U20" s="423">
        <f t="shared" si="3"/>
        <v>94.113788003267715</v>
      </c>
      <c r="V20" s="423">
        <f t="shared" si="3"/>
        <v>87.694609128646022</v>
      </c>
      <c r="W20" s="423">
        <f t="shared" si="3"/>
        <v>87.694609128646022</v>
      </c>
      <c r="X20" s="423">
        <f t="shared" si="3"/>
        <v>87.694609128646022</v>
      </c>
      <c r="Y20" s="423">
        <f t="shared" si="3"/>
        <v>87.694609128646022</v>
      </c>
      <c r="Z20" s="423">
        <f t="shared" si="3"/>
        <v>86.222209128646028</v>
      </c>
      <c r="AA20" s="423">
        <f t="shared" si="3"/>
        <v>86.222209128646028</v>
      </c>
      <c r="AB20" s="423">
        <f t="shared" si="3"/>
        <v>86.222209128646028</v>
      </c>
      <c r="AC20" s="423">
        <f t="shared" si="3"/>
        <v>86.222209128646028</v>
      </c>
      <c r="AD20" s="423">
        <f t="shared" si="3"/>
        <v>86.222209128646028</v>
      </c>
      <c r="AE20" s="423">
        <f t="shared" si="3"/>
        <v>7.0053789382378993</v>
      </c>
      <c r="AF20" s="423">
        <f t="shared" si="3"/>
        <v>7.0053789382378993</v>
      </c>
      <c r="AG20" s="423">
        <f t="shared" si="3"/>
        <v>7.0053789382378993</v>
      </c>
      <c r="AH20" s="423">
        <f t="shared" si="3"/>
        <v>7.0053789382378993</v>
      </c>
      <c r="AI20" s="423">
        <f t="shared" si="3"/>
        <v>7.0053789382378993</v>
      </c>
      <c r="AJ20" s="423">
        <f t="shared" si="3"/>
        <v>7.0053789382378993</v>
      </c>
      <c r="AK20" s="423">
        <f t="shared" si="3"/>
        <v>7.0053789382378993</v>
      </c>
      <c r="AL20" s="423">
        <f t="shared" si="3"/>
        <v>7.0053789382378993</v>
      </c>
      <c r="AM20" s="423">
        <f t="shared" si="3"/>
        <v>7.0053789382378993</v>
      </c>
      <c r="AN20" s="423">
        <f t="shared" si="3"/>
        <v>7.0053789382378993</v>
      </c>
      <c r="AO20" s="423">
        <f t="shared" si="3"/>
        <v>0</v>
      </c>
      <c r="AP20" s="423">
        <f t="shared" si="3"/>
        <v>0</v>
      </c>
      <c r="AQ20" s="423">
        <f t="shared" si="3"/>
        <v>0</v>
      </c>
      <c r="AR20" s="423">
        <f t="shared" si="3"/>
        <v>0</v>
      </c>
      <c r="AS20" s="423">
        <f t="shared" si="3"/>
        <v>0</v>
      </c>
      <c r="AT20" s="423">
        <f t="shared" si="3"/>
        <v>0</v>
      </c>
      <c r="AU20" s="423">
        <f t="shared" si="3"/>
        <v>0</v>
      </c>
      <c r="AV20" s="423">
        <f t="shared" si="2"/>
        <v>2560.5866586005404</v>
      </c>
    </row>
    <row r="21" spans="1:48" x14ac:dyDescent="0.3">
      <c r="A21" s="183" t="s">
        <v>481</v>
      </c>
      <c r="B21" s="188"/>
      <c r="C21" s="189"/>
      <c r="D21" s="200"/>
      <c r="E21" s="214"/>
      <c r="F21" s="214"/>
      <c r="G21" s="214"/>
      <c r="H21" s="214"/>
      <c r="I21" s="214"/>
      <c r="J21" s="424"/>
      <c r="K21" s="423">
        <f>K20-K20</f>
        <v>0</v>
      </c>
      <c r="L21" s="422">
        <f t="shared" ref="L21" si="4">K20-L20</f>
        <v>0</v>
      </c>
      <c r="M21" s="423">
        <f t="shared" ref="M21" si="5">L20-M20</f>
        <v>0</v>
      </c>
      <c r="N21" s="423">
        <f t="shared" ref="N21" si="6">M20-N20</f>
        <v>0</v>
      </c>
      <c r="O21" s="423">
        <f t="shared" ref="O21" si="7">N20-O20</f>
        <v>0</v>
      </c>
      <c r="P21" s="423">
        <f t="shared" ref="P21" si="8">O20-P20</f>
        <v>0</v>
      </c>
      <c r="Q21" s="423">
        <f t="shared" ref="Q21" si="9">P20-Q20</f>
        <v>0</v>
      </c>
      <c r="R21" s="423">
        <f t="shared" ref="R21" si="10">Q20-R20</f>
        <v>16.372434583780006</v>
      </c>
      <c r="S21" s="423">
        <f t="shared" ref="S21" si="11">R20-S20</f>
        <v>12.624712096399975</v>
      </c>
      <c r="T21" s="423">
        <f t="shared" ref="T21" si="12">S20-T20</f>
        <v>0</v>
      </c>
      <c r="U21" s="423">
        <f t="shared" ref="U21" si="13">T20-U20</f>
        <v>45.77869801667434</v>
      </c>
      <c r="V21" s="423">
        <f t="shared" ref="V21" si="14">U20-V20</f>
        <v>6.4191788746216929</v>
      </c>
      <c r="W21" s="423">
        <f t="shared" ref="W21" si="15">V20-W20</f>
        <v>0</v>
      </c>
      <c r="X21" s="423">
        <f t="shared" ref="X21" si="16">W20-X20</f>
        <v>0</v>
      </c>
      <c r="Y21" s="423">
        <f t="shared" ref="Y21" si="17">X20-Y20</f>
        <v>0</v>
      </c>
      <c r="Z21" s="423">
        <f t="shared" ref="Z21" si="18">Y20-Z20</f>
        <v>1.4723999999999933</v>
      </c>
      <c r="AA21" s="423">
        <f t="shared" ref="AA21" si="19">Z20-AA20</f>
        <v>0</v>
      </c>
      <c r="AB21" s="423">
        <f t="shared" ref="AB21" si="20">AA20-AB20</f>
        <v>0</v>
      </c>
      <c r="AC21" s="423">
        <f t="shared" ref="AC21" si="21">AB20-AC20</f>
        <v>0</v>
      </c>
      <c r="AD21" s="423">
        <f t="shared" ref="AD21" si="22">AC20-AD20</f>
        <v>0</v>
      </c>
      <c r="AE21" s="423">
        <f t="shared" ref="AE21" si="23">AD20-AE20</f>
        <v>79.216830190408132</v>
      </c>
      <c r="AF21" s="423">
        <f t="shared" ref="AF21" si="24">AE20-AF20</f>
        <v>0</v>
      </c>
      <c r="AG21" s="423">
        <f t="shared" ref="AG21" si="25">AF20-AG20</f>
        <v>0</v>
      </c>
      <c r="AH21" s="423">
        <f t="shared" ref="AH21" si="26">AG20-AH20</f>
        <v>0</v>
      </c>
      <c r="AI21" s="423">
        <f t="shared" ref="AI21" si="27">AH20-AI20</f>
        <v>0</v>
      </c>
      <c r="AJ21" s="423">
        <f t="shared" ref="AJ21" si="28">AI20-AJ20</f>
        <v>0</v>
      </c>
      <c r="AK21" s="423">
        <f t="shared" ref="AK21" si="29">AJ20-AK20</f>
        <v>0</v>
      </c>
      <c r="AL21" s="423">
        <f t="shared" ref="AL21" si="30">AK20-AL20</f>
        <v>0</v>
      </c>
      <c r="AM21" s="423">
        <f t="shared" ref="AM21" si="31">AL20-AM20</f>
        <v>0</v>
      </c>
      <c r="AN21" s="423">
        <f t="shared" ref="AN21" si="32">AM20-AN20</f>
        <v>0</v>
      </c>
      <c r="AO21" s="423">
        <f t="shared" ref="AO21" si="33">AN20-AO20</f>
        <v>7.0053789382378993</v>
      </c>
      <c r="AP21" s="423">
        <f t="shared" ref="AP21" si="34">AO20-AP20</f>
        <v>0</v>
      </c>
      <c r="AQ21" s="423">
        <f t="shared" ref="AQ21" si="35">AP20-AQ20</f>
        <v>0</v>
      </c>
      <c r="AR21" s="423">
        <f t="shared" ref="AR21" si="36">AQ20-AR20</f>
        <v>0</v>
      </c>
      <c r="AS21" s="423">
        <f t="shared" ref="AS21" si="37">AR20-AS20</f>
        <v>0</v>
      </c>
      <c r="AT21" s="423">
        <f t="shared" ref="AT21" si="38">AS20-AT20</f>
        <v>0</v>
      </c>
      <c r="AU21" s="423">
        <f t="shared" ref="AU21" si="39">AT20-AU20</f>
        <v>0</v>
      </c>
      <c r="AV21" s="63"/>
    </row>
    <row r="22" spans="1:48" x14ac:dyDescent="0.3">
      <c r="A22" s="183" t="s">
        <v>482</v>
      </c>
      <c r="B22" s="188"/>
      <c r="C22" s="189"/>
      <c r="D22" s="189"/>
      <c r="E22" s="214"/>
      <c r="F22" s="214"/>
      <c r="G22" s="214"/>
      <c r="H22" s="214"/>
      <c r="I22" s="214"/>
      <c r="J22" s="424"/>
      <c r="K22" s="423">
        <f>$K$20-K20</f>
        <v>0</v>
      </c>
      <c r="L22" s="422">
        <f t="shared" ref="L22" si="40">$K$20-L20</f>
        <v>0</v>
      </c>
      <c r="M22" s="423">
        <f t="shared" ref="M22:AU22" si="41">$K$20-M20</f>
        <v>0</v>
      </c>
      <c r="N22" s="423">
        <f t="shared" si="41"/>
        <v>0</v>
      </c>
      <c r="O22" s="423">
        <f t="shared" si="41"/>
        <v>0</v>
      </c>
      <c r="P22" s="423">
        <f t="shared" si="41"/>
        <v>0</v>
      </c>
      <c r="Q22" s="423">
        <f t="shared" si="41"/>
        <v>0</v>
      </c>
      <c r="R22" s="423">
        <f t="shared" si="41"/>
        <v>16.372434583780006</v>
      </c>
      <c r="S22" s="423">
        <f t="shared" si="41"/>
        <v>28.997146680179981</v>
      </c>
      <c r="T22" s="423">
        <f t="shared" si="41"/>
        <v>28.997146680179981</v>
      </c>
      <c r="U22" s="423">
        <f t="shared" si="41"/>
        <v>74.775844696854321</v>
      </c>
      <c r="V22" s="423">
        <f t="shared" si="41"/>
        <v>81.195023571476014</v>
      </c>
      <c r="W22" s="423">
        <f t="shared" si="41"/>
        <v>81.195023571476014</v>
      </c>
      <c r="X22" s="423">
        <f t="shared" si="41"/>
        <v>81.195023571476014</v>
      </c>
      <c r="Y22" s="423">
        <f t="shared" si="41"/>
        <v>81.195023571476014</v>
      </c>
      <c r="Z22" s="423">
        <f t="shared" si="41"/>
        <v>82.667423571476007</v>
      </c>
      <c r="AA22" s="423">
        <f t="shared" si="41"/>
        <v>82.667423571476007</v>
      </c>
      <c r="AB22" s="423">
        <f t="shared" si="41"/>
        <v>82.667423571476007</v>
      </c>
      <c r="AC22" s="423">
        <f t="shared" si="41"/>
        <v>82.667423571476007</v>
      </c>
      <c r="AD22" s="423">
        <f t="shared" si="41"/>
        <v>82.667423571476007</v>
      </c>
      <c r="AE22" s="423">
        <f t="shared" si="41"/>
        <v>161.88425376188414</v>
      </c>
      <c r="AF22" s="423">
        <f t="shared" si="41"/>
        <v>161.88425376188414</v>
      </c>
      <c r="AG22" s="423">
        <f t="shared" si="41"/>
        <v>161.88425376188414</v>
      </c>
      <c r="AH22" s="423">
        <f t="shared" si="41"/>
        <v>161.88425376188414</v>
      </c>
      <c r="AI22" s="423">
        <f t="shared" si="41"/>
        <v>161.88425376188414</v>
      </c>
      <c r="AJ22" s="423">
        <f t="shared" si="41"/>
        <v>161.88425376188414</v>
      </c>
      <c r="AK22" s="423">
        <f t="shared" si="41"/>
        <v>161.88425376188414</v>
      </c>
      <c r="AL22" s="423">
        <f t="shared" si="41"/>
        <v>161.88425376188414</v>
      </c>
      <c r="AM22" s="423">
        <f t="shared" si="41"/>
        <v>161.88425376188414</v>
      </c>
      <c r="AN22" s="423">
        <f t="shared" si="41"/>
        <v>161.88425376188414</v>
      </c>
      <c r="AO22" s="423">
        <f t="shared" si="41"/>
        <v>168.88963270012204</v>
      </c>
      <c r="AP22" s="423">
        <f t="shared" si="41"/>
        <v>168.88963270012204</v>
      </c>
      <c r="AQ22" s="423">
        <f t="shared" si="41"/>
        <v>168.88963270012204</v>
      </c>
      <c r="AR22" s="423">
        <f t="shared" si="41"/>
        <v>168.88963270012204</v>
      </c>
      <c r="AS22" s="423">
        <f t="shared" si="41"/>
        <v>168.88963270012204</v>
      </c>
      <c r="AT22" s="423">
        <f t="shared" si="41"/>
        <v>168.88963270012204</v>
      </c>
      <c r="AU22" s="423">
        <f t="shared" si="41"/>
        <v>168.88963270012204</v>
      </c>
      <c r="AV22" s="64"/>
    </row>
    <row r="23" spans="1:48" x14ac:dyDescent="0.3">
      <c r="A23" s="196" t="s">
        <v>66</v>
      </c>
      <c r="B23" s="209">
        <f>SUMPRODUCT(B5:B19,C5:C19)/C20</f>
        <v>17.892147484149518</v>
      </c>
      <c r="C23" s="54"/>
      <c r="E23" s="30"/>
      <c r="F23" s="30"/>
      <c r="G23" s="30"/>
      <c r="H23" s="30"/>
      <c r="I23" s="30"/>
      <c r="J23" s="30"/>
      <c r="K23" s="30"/>
      <c r="L23" s="30"/>
      <c r="M23" s="30"/>
      <c r="N23" s="30"/>
      <c r="O23" s="30"/>
      <c r="P23" s="30"/>
      <c r="Q23" s="30"/>
      <c r="R23" s="30"/>
      <c r="S23" s="30"/>
      <c r="T23" s="30"/>
      <c r="U23" s="30"/>
    </row>
    <row r="25" spans="1:48" x14ac:dyDescent="0.3">
      <c r="A25" s="518" t="s">
        <v>2</v>
      </c>
      <c r="B25" s="519"/>
      <c r="C25" s="519"/>
      <c r="D25" s="519"/>
    </row>
    <row r="26" spans="1:48" ht="57" customHeight="1" x14ac:dyDescent="0.3">
      <c r="A26" s="570" t="s">
        <v>732</v>
      </c>
      <c r="B26" s="571"/>
      <c r="C26" s="571"/>
      <c r="D26" s="572"/>
    </row>
  </sheetData>
  <mergeCells count="7">
    <mergeCell ref="AV3:AV4"/>
    <mergeCell ref="A25:D25"/>
    <mergeCell ref="A26:D26"/>
    <mergeCell ref="A3:A4"/>
    <mergeCell ref="B3:B4"/>
    <mergeCell ref="C3:C4"/>
    <mergeCell ref="D3:D4"/>
  </mergeCell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294F1-99DB-4B8B-8E62-015313D1C511}">
  <dimension ref="A1:AV63"/>
  <sheetViews>
    <sheetView workbookViewId="0"/>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598</v>
      </c>
    </row>
    <row r="2" spans="1:48" ht="15.75" customHeight="1" x14ac:dyDescent="0.3">
      <c r="A2" s="22"/>
      <c r="J2" s="21"/>
    </row>
    <row r="3" spans="1:48" ht="15.75" customHeight="1" x14ac:dyDescent="0.3">
      <c r="A3" s="508" t="s">
        <v>245</v>
      </c>
      <c r="B3" s="510" t="s">
        <v>0</v>
      </c>
      <c r="C3" s="510" t="s">
        <v>282</v>
      </c>
      <c r="D3" s="510" t="s">
        <v>57</v>
      </c>
      <c r="E3" s="46"/>
      <c r="F3" s="98"/>
      <c r="G3" s="98"/>
      <c r="H3" s="98"/>
      <c r="I3" s="98"/>
      <c r="J3" s="46"/>
      <c r="K3" s="17"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593</v>
      </c>
      <c r="B5" s="203">
        <v>18</v>
      </c>
      <c r="C5" s="396">
        <v>10.17351008650696</v>
      </c>
      <c r="D5" s="205">
        <v>0.69</v>
      </c>
      <c r="E5" s="206"/>
      <c r="F5" s="206"/>
      <c r="G5" s="206"/>
      <c r="H5" s="206"/>
      <c r="I5" s="206"/>
      <c r="J5" s="206"/>
      <c r="K5" s="396">
        <v>10.17351008650696</v>
      </c>
      <c r="L5" s="396">
        <v>10.17351008650696</v>
      </c>
      <c r="M5" s="396">
        <v>10.17351008650696</v>
      </c>
      <c r="N5" s="396">
        <v>10.17351008650696</v>
      </c>
      <c r="O5" s="396">
        <v>10.17351008650696</v>
      </c>
      <c r="P5" s="396">
        <v>10.17351008650696</v>
      </c>
      <c r="Q5" s="396">
        <v>1.3741696036855449</v>
      </c>
      <c r="R5" s="396">
        <v>1.3741696036855449</v>
      </c>
      <c r="S5" s="396">
        <v>1.3741696036855449</v>
      </c>
      <c r="T5" s="396">
        <v>1.3741696036855449</v>
      </c>
      <c r="U5" s="396">
        <v>1.3741696036855449</v>
      </c>
      <c r="V5" s="396">
        <v>1.3741696036855449</v>
      </c>
      <c r="W5" s="396">
        <v>1.3741696036855449</v>
      </c>
      <c r="X5" s="396">
        <v>1.3741696036855449</v>
      </c>
      <c r="Y5" s="396">
        <v>1.3741696036855449</v>
      </c>
      <c r="Z5" s="396">
        <v>1.3741696036855449</v>
      </c>
      <c r="AA5" s="396">
        <v>1.3741696036855449</v>
      </c>
      <c r="AB5" s="396">
        <v>1.3741696036855449</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77.531095763268297</v>
      </c>
    </row>
    <row r="6" spans="1:48" ht="15.75" customHeight="1" x14ac:dyDescent="0.3">
      <c r="A6" s="202" t="s">
        <v>134</v>
      </c>
      <c r="B6" s="203">
        <v>6</v>
      </c>
      <c r="C6" s="396">
        <v>5.7050000000000001</v>
      </c>
      <c r="D6" s="205">
        <v>0.69</v>
      </c>
      <c r="E6" s="206"/>
      <c r="F6" s="206"/>
      <c r="G6" s="206"/>
      <c r="H6" s="206"/>
      <c r="I6" s="206"/>
      <c r="J6" s="206"/>
      <c r="K6" s="396">
        <v>5.7050000000000001</v>
      </c>
      <c r="L6" s="396">
        <v>5.7050000000000001</v>
      </c>
      <c r="M6" s="396">
        <v>5.7050000000000001</v>
      </c>
      <c r="N6" s="396">
        <v>5.7050000000000001</v>
      </c>
      <c r="O6" s="396">
        <v>5.7050000000000001</v>
      </c>
      <c r="P6" s="396">
        <v>5.7050000000000001</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34.229999999999997</v>
      </c>
    </row>
    <row r="7" spans="1:48" ht="15.75" customHeight="1" x14ac:dyDescent="0.3">
      <c r="A7" s="202" t="s">
        <v>139</v>
      </c>
      <c r="B7" s="203">
        <v>8</v>
      </c>
      <c r="C7" s="396">
        <v>4.8913772291999997</v>
      </c>
      <c r="D7" s="205">
        <v>0.69</v>
      </c>
      <c r="E7" s="206"/>
      <c r="F7" s="206"/>
      <c r="G7" s="206"/>
      <c r="H7" s="206"/>
      <c r="I7" s="206"/>
      <c r="J7" s="206"/>
      <c r="K7" s="396">
        <v>4.8913772291999997</v>
      </c>
      <c r="L7" s="396">
        <v>4.8913772291999997</v>
      </c>
      <c r="M7" s="396">
        <v>4.8913772291999997</v>
      </c>
      <c r="N7" s="396">
        <v>4.8913772291999997</v>
      </c>
      <c r="O7" s="396">
        <v>4.8913772291999997</v>
      </c>
      <c r="P7" s="396">
        <v>4.8913772291999997</v>
      </c>
      <c r="Q7" s="396">
        <v>4.8913772291999997</v>
      </c>
      <c r="R7" s="396">
        <v>4.8913772291999997</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211">
        <f>SUM(E7:AU7)</f>
        <v>39.131017833599998</v>
      </c>
    </row>
    <row r="8" spans="1:48" ht="15.75" customHeight="1" x14ac:dyDescent="0.3">
      <c r="A8" s="202" t="s">
        <v>47</v>
      </c>
      <c r="B8" s="203">
        <v>20</v>
      </c>
      <c r="C8" s="396">
        <v>4.2689177613393081</v>
      </c>
      <c r="D8" s="205">
        <v>0.69</v>
      </c>
      <c r="E8" s="206"/>
      <c r="F8" s="206"/>
      <c r="G8" s="206"/>
      <c r="H8" s="206"/>
      <c r="I8" s="206"/>
      <c r="J8" s="206"/>
      <c r="K8" s="396">
        <v>4.2689177613393081</v>
      </c>
      <c r="L8" s="396">
        <v>4.2689177613393081</v>
      </c>
      <c r="M8" s="396">
        <v>4.2689177613393081</v>
      </c>
      <c r="N8" s="396">
        <v>4.2689177613393081</v>
      </c>
      <c r="O8" s="396">
        <v>4.2689177613393081</v>
      </c>
      <c r="P8" s="396">
        <v>4.2689177613393081</v>
      </c>
      <c r="Q8" s="396">
        <v>4.2689177613393081</v>
      </c>
      <c r="R8" s="396">
        <v>4.2689177613393081</v>
      </c>
      <c r="S8" s="396">
        <v>4.2689177613393081</v>
      </c>
      <c r="T8" s="396">
        <v>4.2689177613393081</v>
      </c>
      <c r="U8" s="396">
        <v>3.1755032572182684</v>
      </c>
      <c r="V8" s="396">
        <v>3.1755032572182684</v>
      </c>
      <c r="W8" s="396">
        <v>3.1755032572182684</v>
      </c>
      <c r="X8" s="396">
        <v>3.1755032572182684</v>
      </c>
      <c r="Y8" s="396">
        <v>3.1755032572182684</v>
      </c>
      <c r="Z8" s="396">
        <v>3.1755032572182684</v>
      </c>
      <c r="AA8" s="396">
        <v>3.1755032572182684</v>
      </c>
      <c r="AB8" s="396">
        <v>3.1755032572182684</v>
      </c>
      <c r="AC8" s="396">
        <v>3.1755032572182684</v>
      </c>
      <c r="AD8" s="396">
        <v>3.1755032572182684</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23" si="1">SUM(E8:AU8)</f>
        <v>74.44421018557577</v>
      </c>
    </row>
    <row r="9" spans="1:48" ht="15.75" customHeight="1" x14ac:dyDescent="0.3">
      <c r="A9" s="202" t="s">
        <v>46</v>
      </c>
      <c r="B9" s="203">
        <v>30</v>
      </c>
      <c r="C9" s="396">
        <v>2.5002284019893959</v>
      </c>
      <c r="D9" s="205">
        <v>0.69</v>
      </c>
      <c r="E9" s="206"/>
      <c r="F9" s="206"/>
      <c r="G9" s="206"/>
      <c r="H9" s="206"/>
      <c r="I9" s="206"/>
      <c r="J9" s="206"/>
      <c r="K9" s="396">
        <v>2.5002284019893959</v>
      </c>
      <c r="L9" s="396">
        <v>2.5002284019893959</v>
      </c>
      <c r="M9" s="396">
        <v>2.5002284019893959</v>
      </c>
      <c r="N9" s="396">
        <v>2.5002284019893959</v>
      </c>
      <c r="O9" s="396">
        <v>2.5002284019893959</v>
      </c>
      <c r="P9" s="396">
        <v>2.5002284019893959</v>
      </c>
      <c r="Q9" s="396">
        <v>2.5002284019893959</v>
      </c>
      <c r="R9" s="396">
        <v>2.5002284019893959</v>
      </c>
      <c r="S9" s="396">
        <v>2.5002284019893959</v>
      </c>
      <c r="T9" s="396">
        <v>2.5002284019893959</v>
      </c>
      <c r="U9" s="396">
        <v>1.8895794100575611</v>
      </c>
      <c r="V9" s="396">
        <v>1.8895794100575611</v>
      </c>
      <c r="W9" s="396">
        <v>1.8895794100575611</v>
      </c>
      <c r="X9" s="396">
        <v>1.8895794100575611</v>
      </c>
      <c r="Y9" s="396">
        <v>1.8895794100575611</v>
      </c>
      <c r="Z9" s="396">
        <v>1.8895794100575611</v>
      </c>
      <c r="AA9" s="396">
        <v>1.8895794100575611</v>
      </c>
      <c r="AB9" s="396">
        <v>1.8895794100575611</v>
      </c>
      <c r="AC9" s="396">
        <v>1.8895794100575611</v>
      </c>
      <c r="AD9" s="396">
        <v>1.8895794100575611</v>
      </c>
      <c r="AE9" s="396">
        <v>1.8895794100575611</v>
      </c>
      <c r="AF9" s="396">
        <v>1.8895794100575611</v>
      </c>
      <c r="AG9" s="396">
        <v>1.8895794100575611</v>
      </c>
      <c r="AH9" s="396">
        <v>1.8895794100575611</v>
      </c>
      <c r="AI9" s="396">
        <v>1.8895794100575611</v>
      </c>
      <c r="AJ9" s="396">
        <v>1.8895794100575611</v>
      </c>
      <c r="AK9" s="396">
        <v>1.8895794100575611</v>
      </c>
      <c r="AL9" s="396">
        <v>1.8895794100575611</v>
      </c>
      <c r="AM9" s="396">
        <v>1.8895794100575611</v>
      </c>
      <c r="AN9" s="396">
        <v>1.8895794100575611</v>
      </c>
      <c r="AO9" s="396">
        <v>0</v>
      </c>
      <c r="AP9" s="396">
        <v>0</v>
      </c>
      <c r="AQ9" s="396">
        <v>0</v>
      </c>
      <c r="AR9" s="396">
        <v>0</v>
      </c>
      <c r="AS9" s="396">
        <v>0</v>
      </c>
      <c r="AT9" s="396">
        <v>0</v>
      </c>
      <c r="AU9" s="396">
        <v>0</v>
      </c>
      <c r="AV9" s="211">
        <f t="shared" si="1"/>
        <v>62.793872221045234</v>
      </c>
    </row>
    <row r="10" spans="1:48" ht="15.75" customHeight="1" x14ac:dyDescent="0.3">
      <c r="A10" s="202" t="s">
        <v>87</v>
      </c>
      <c r="B10" s="203">
        <v>19</v>
      </c>
      <c r="C10" s="396">
        <v>2.2826114954076129</v>
      </c>
      <c r="D10" s="205">
        <v>0.69</v>
      </c>
      <c r="E10" s="206"/>
      <c r="F10" s="206"/>
      <c r="G10" s="206"/>
      <c r="H10" s="206"/>
      <c r="I10" s="206"/>
      <c r="J10" s="206"/>
      <c r="K10" s="396">
        <v>2.2826114954076129</v>
      </c>
      <c r="L10" s="396">
        <v>2.2826114954076129</v>
      </c>
      <c r="M10" s="396">
        <v>2.2826114954076129</v>
      </c>
      <c r="N10" s="396">
        <v>2.2826114954076129</v>
      </c>
      <c r="O10" s="396">
        <v>2.2826114954076129</v>
      </c>
      <c r="P10" s="396">
        <v>2.2826114954076129</v>
      </c>
      <c r="Q10" s="396">
        <v>2.2826114954076129</v>
      </c>
      <c r="R10" s="396">
        <v>2.2826114954076129</v>
      </c>
      <c r="S10" s="396">
        <v>2.2826114954076129</v>
      </c>
      <c r="T10" s="396">
        <v>2.2826114954076129</v>
      </c>
      <c r="U10" s="396">
        <v>2.2826114954076129</v>
      </c>
      <c r="V10" s="396">
        <v>2.2826114954076129</v>
      </c>
      <c r="W10" s="396">
        <v>2.2826114954076129</v>
      </c>
      <c r="X10" s="396">
        <v>2.2826114954076129</v>
      </c>
      <c r="Y10" s="396">
        <v>2.2826114954076129</v>
      </c>
      <c r="Z10" s="396">
        <v>2.2826114954076129</v>
      </c>
      <c r="AA10" s="396">
        <v>2.2826114954076129</v>
      </c>
      <c r="AB10" s="396">
        <v>2.2826114954076129</v>
      </c>
      <c r="AC10" s="396">
        <v>2.2826114954076129</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si="1"/>
        <v>43.369618412744664</v>
      </c>
    </row>
    <row r="11" spans="1:48" ht="15.75" customHeight="1" x14ac:dyDescent="0.3">
      <c r="A11" s="202" t="s">
        <v>27</v>
      </c>
      <c r="B11" s="203">
        <v>11</v>
      </c>
      <c r="C11" s="396">
        <v>1.3897687073494824</v>
      </c>
      <c r="D11" s="205">
        <v>0.69</v>
      </c>
      <c r="E11" s="206"/>
      <c r="F11" s="206"/>
      <c r="G11" s="206"/>
      <c r="H11" s="206"/>
      <c r="I11" s="206"/>
      <c r="J11" s="206"/>
      <c r="K11" s="396">
        <v>1.3897687073494824</v>
      </c>
      <c r="L11" s="396">
        <v>1.3897687073494824</v>
      </c>
      <c r="M11" s="396">
        <v>1.3897687073494824</v>
      </c>
      <c r="N11" s="396">
        <v>1.3897687073494824</v>
      </c>
      <c r="O11" s="396">
        <v>1.3897687073494824</v>
      </c>
      <c r="P11" s="396">
        <v>1.3897687073494824</v>
      </c>
      <c r="Q11" s="396">
        <v>1.3897687073494824</v>
      </c>
      <c r="R11" s="396">
        <v>1.3897687073494824</v>
      </c>
      <c r="S11" s="396">
        <v>1.3897687073494824</v>
      </c>
      <c r="T11" s="396">
        <v>1.3897687073494824</v>
      </c>
      <c r="U11" s="396">
        <v>1.3897687073494824</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1"/>
        <v>15.287455780844306</v>
      </c>
    </row>
    <row r="12" spans="1:48" ht="15.75" customHeight="1" x14ac:dyDescent="0.3">
      <c r="A12" s="202" t="s">
        <v>90</v>
      </c>
      <c r="B12" s="203">
        <v>8</v>
      </c>
      <c r="C12" s="396">
        <v>1.4601896095500002</v>
      </c>
      <c r="D12" s="205">
        <v>0.872</v>
      </c>
      <c r="E12" s="206"/>
      <c r="F12" s="206"/>
      <c r="G12" s="206"/>
      <c r="H12" s="206"/>
      <c r="I12" s="206"/>
      <c r="J12" s="206"/>
      <c r="K12" s="396">
        <v>1.4601896095500002</v>
      </c>
      <c r="L12" s="396">
        <v>1.4601896095500002</v>
      </c>
      <c r="M12" s="396">
        <v>1.4601896095500002</v>
      </c>
      <c r="N12" s="396">
        <v>1.4601896095500002</v>
      </c>
      <c r="O12" s="396">
        <v>1.4601896095500002</v>
      </c>
      <c r="P12" s="396">
        <v>1.4601896095500002</v>
      </c>
      <c r="Q12" s="396">
        <v>1.4601896095500002</v>
      </c>
      <c r="R12" s="396">
        <v>1.4601896095500002</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211">
        <f t="shared" si="1"/>
        <v>11.6815168764</v>
      </c>
    </row>
    <row r="13" spans="1:48" ht="15.75" customHeight="1" x14ac:dyDescent="0.3">
      <c r="A13" s="202" t="s">
        <v>188</v>
      </c>
      <c r="B13" s="203">
        <v>30</v>
      </c>
      <c r="C13" s="396">
        <v>0.83984808458495086</v>
      </c>
      <c r="D13" s="205">
        <v>0.86</v>
      </c>
      <c r="E13" s="206"/>
      <c r="F13" s="206"/>
      <c r="G13" s="206"/>
      <c r="H13" s="206"/>
      <c r="I13" s="206"/>
      <c r="J13" s="206"/>
      <c r="K13" s="396">
        <v>0.83984808458495086</v>
      </c>
      <c r="L13" s="396">
        <v>0.83984808458495086</v>
      </c>
      <c r="M13" s="396">
        <v>0.83984808458495086</v>
      </c>
      <c r="N13" s="396">
        <v>0.83984808458495086</v>
      </c>
      <c r="O13" s="396">
        <v>0.83984808458495086</v>
      </c>
      <c r="P13" s="396">
        <v>0.83984808458495086</v>
      </c>
      <c r="Q13" s="396">
        <v>0.83984808458495086</v>
      </c>
      <c r="R13" s="396">
        <v>0.83984808458495086</v>
      </c>
      <c r="S13" s="396">
        <v>0.83984808458495086</v>
      </c>
      <c r="T13" s="396">
        <v>0.83984808458495086</v>
      </c>
      <c r="U13" s="396">
        <v>0.65767039724798193</v>
      </c>
      <c r="V13" s="396">
        <v>0.65767039724798193</v>
      </c>
      <c r="W13" s="396">
        <v>0.65767039724798193</v>
      </c>
      <c r="X13" s="396">
        <v>0.65767039724798193</v>
      </c>
      <c r="Y13" s="396">
        <v>0.65767039724798193</v>
      </c>
      <c r="Z13" s="396">
        <v>0.65767039724798193</v>
      </c>
      <c r="AA13" s="396">
        <v>0.65767039724798193</v>
      </c>
      <c r="AB13" s="396">
        <v>0.65767039724798193</v>
      </c>
      <c r="AC13" s="396">
        <v>0.65767039724798193</v>
      </c>
      <c r="AD13" s="396">
        <v>0.65767039724798193</v>
      </c>
      <c r="AE13" s="396">
        <v>0.65767039724798193</v>
      </c>
      <c r="AF13" s="396">
        <v>0.65767039724798193</v>
      </c>
      <c r="AG13" s="396">
        <v>0.65767039724798193</v>
      </c>
      <c r="AH13" s="396">
        <v>0.65767039724798193</v>
      </c>
      <c r="AI13" s="396">
        <v>0.65767039724798193</v>
      </c>
      <c r="AJ13" s="396">
        <v>0.65767039724798193</v>
      </c>
      <c r="AK13" s="396">
        <v>0.65767039724798193</v>
      </c>
      <c r="AL13" s="396">
        <v>0.65767039724798193</v>
      </c>
      <c r="AM13" s="396">
        <v>0.65767039724798193</v>
      </c>
      <c r="AN13" s="396">
        <v>0.65767039724798193</v>
      </c>
      <c r="AO13" s="396">
        <v>0</v>
      </c>
      <c r="AP13" s="396">
        <v>0</v>
      </c>
      <c r="AQ13" s="396">
        <v>0</v>
      </c>
      <c r="AR13" s="396">
        <v>0</v>
      </c>
      <c r="AS13" s="396">
        <v>0</v>
      </c>
      <c r="AT13" s="396">
        <v>0</v>
      </c>
      <c r="AU13" s="396">
        <v>0</v>
      </c>
      <c r="AV13" s="211">
        <f t="shared" si="1"/>
        <v>21.551888790809155</v>
      </c>
    </row>
    <row r="14" spans="1:48" ht="15.75" customHeight="1" x14ac:dyDescent="0.3">
      <c r="A14" s="202" t="s">
        <v>89</v>
      </c>
      <c r="B14" s="203">
        <v>30</v>
      </c>
      <c r="C14" s="396">
        <v>0.84720130805589999</v>
      </c>
      <c r="D14" s="205">
        <v>0.79</v>
      </c>
      <c r="E14" s="206"/>
      <c r="F14" s="206"/>
      <c r="G14" s="206"/>
      <c r="H14" s="206"/>
      <c r="I14" s="206"/>
      <c r="J14" s="206"/>
      <c r="K14" s="396">
        <v>0.84720130805589999</v>
      </c>
      <c r="L14" s="396">
        <v>0.84720130805589999</v>
      </c>
      <c r="M14" s="396">
        <v>0.84720130805589999</v>
      </c>
      <c r="N14" s="396">
        <v>0.84720130805589999</v>
      </c>
      <c r="O14" s="396">
        <v>0.84720130805589999</v>
      </c>
      <c r="P14" s="396">
        <v>0.84720130805589999</v>
      </c>
      <c r="Q14" s="396">
        <v>0.84720130805589999</v>
      </c>
      <c r="R14" s="396">
        <v>0.84720130805589999</v>
      </c>
      <c r="S14" s="396">
        <v>0.84720130805589999</v>
      </c>
      <c r="T14" s="396">
        <v>0.84720130805589999</v>
      </c>
      <c r="U14" s="396">
        <v>0.64277178823099668</v>
      </c>
      <c r="V14" s="396">
        <v>0.64277178823099668</v>
      </c>
      <c r="W14" s="396">
        <v>0.64277178823099668</v>
      </c>
      <c r="X14" s="396">
        <v>0.64277178823099668</v>
      </c>
      <c r="Y14" s="396">
        <v>0.64277178823099668</v>
      </c>
      <c r="Z14" s="396">
        <v>0.64277178823099668</v>
      </c>
      <c r="AA14" s="396">
        <v>0.64277178823099668</v>
      </c>
      <c r="AB14" s="396">
        <v>0.64277178823099668</v>
      </c>
      <c r="AC14" s="396">
        <v>0.64277178823099668</v>
      </c>
      <c r="AD14" s="396">
        <v>0.64277178823099668</v>
      </c>
      <c r="AE14" s="396">
        <v>0.64277178823099668</v>
      </c>
      <c r="AF14" s="396">
        <v>0.64277178823099668</v>
      </c>
      <c r="AG14" s="396">
        <v>0.64277178823099668</v>
      </c>
      <c r="AH14" s="396">
        <v>0.64277178823099668</v>
      </c>
      <c r="AI14" s="396">
        <v>0.64277178823099668</v>
      </c>
      <c r="AJ14" s="396">
        <v>0.64277178823099668</v>
      </c>
      <c r="AK14" s="396">
        <v>0.64277178823099668</v>
      </c>
      <c r="AL14" s="396">
        <v>0.64277178823099668</v>
      </c>
      <c r="AM14" s="396">
        <v>0.64277178823099668</v>
      </c>
      <c r="AN14" s="396">
        <v>0.64277178823099668</v>
      </c>
      <c r="AO14" s="396">
        <v>0</v>
      </c>
      <c r="AP14" s="396">
        <v>0</v>
      </c>
      <c r="AQ14" s="396">
        <v>0</v>
      </c>
      <c r="AR14" s="396">
        <v>0</v>
      </c>
      <c r="AS14" s="396">
        <v>0</v>
      </c>
      <c r="AT14" s="396">
        <v>0</v>
      </c>
      <c r="AU14" s="396">
        <v>0</v>
      </c>
      <c r="AV14" s="211">
        <f t="shared" si="1"/>
        <v>21.327448845178921</v>
      </c>
    </row>
    <row r="15" spans="1:48" ht="15.75" customHeight="1" x14ac:dyDescent="0.3">
      <c r="A15" s="202" t="s">
        <v>191</v>
      </c>
      <c r="B15" s="203">
        <v>7</v>
      </c>
      <c r="C15" s="396">
        <v>0.84460000000000002</v>
      </c>
      <c r="D15" s="205">
        <v>0.67</v>
      </c>
      <c r="E15" s="206"/>
      <c r="F15" s="206"/>
      <c r="G15" s="206"/>
      <c r="H15" s="206"/>
      <c r="I15" s="206"/>
      <c r="J15" s="206"/>
      <c r="K15" s="396">
        <v>0.84460000000000002</v>
      </c>
      <c r="L15" s="396">
        <v>0.84460000000000002</v>
      </c>
      <c r="M15" s="396">
        <v>0.84460000000000002</v>
      </c>
      <c r="N15" s="396">
        <v>0.84460000000000002</v>
      </c>
      <c r="O15" s="396">
        <v>0.84460000000000002</v>
      </c>
      <c r="P15" s="396">
        <v>0.84460000000000002</v>
      </c>
      <c r="Q15" s="396">
        <v>0.84460000000000002</v>
      </c>
      <c r="R15" s="396">
        <v>0</v>
      </c>
      <c r="S15" s="396">
        <v>0</v>
      </c>
      <c r="T15" s="396">
        <v>0</v>
      </c>
      <c r="U15" s="396">
        <v>0</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1"/>
        <v>5.9121999999999995</v>
      </c>
    </row>
    <row r="16" spans="1:48" ht="15.75" customHeight="1" x14ac:dyDescent="0.3">
      <c r="A16" s="202" t="s">
        <v>594</v>
      </c>
      <c r="B16" s="203">
        <v>16</v>
      </c>
      <c r="C16" s="396">
        <v>4.2815604386948793</v>
      </c>
      <c r="D16" s="205">
        <v>0.8</v>
      </c>
      <c r="E16" s="206"/>
      <c r="F16" s="206"/>
      <c r="G16" s="206"/>
      <c r="H16" s="206"/>
      <c r="I16" s="206"/>
      <c r="J16" s="206"/>
      <c r="K16" s="396">
        <v>4.2815604386948793</v>
      </c>
      <c r="L16" s="396">
        <v>4.2815604386948793</v>
      </c>
      <c r="M16" s="396">
        <v>4.2815604386948793</v>
      </c>
      <c r="N16" s="396">
        <v>4.2815604386948793</v>
      </c>
      <c r="O16" s="396">
        <v>4.2815604386948793</v>
      </c>
      <c r="P16" s="396">
        <v>4.2815604386948793</v>
      </c>
      <c r="Q16" s="396">
        <v>4.2815604386948793</v>
      </c>
      <c r="R16" s="396">
        <v>4.2815604386948793</v>
      </c>
      <c r="S16" s="396">
        <v>4.2815604386948793</v>
      </c>
      <c r="T16" s="396">
        <v>4.2815604386948793</v>
      </c>
      <c r="U16" s="396">
        <v>4.2815604386948793</v>
      </c>
      <c r="V16" s="396">
        <v>4.2815604386948793</v>
      </c>
      <c r="W16" s="396">
        <v>4.2815604386948793</v>
      </c>
      <c r="X16" s="396">
        <v>4.2815604386948793</v>
      </c>
      <c r="Y16" s="396">
        <v>4.2815604386948793</v>
      </c>
      <c r="Z16" s="396">
        <v>4.2815604386948793</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1"/>
        <v>68.504967019118084</v>
      </c>
    </row>
    <row r="17" spans="1:48" ht="15.75" customHeight="1" x14ac:dyDescent="0.3">
      <c r="A17" s="202" t="s">
        <v>595</v>
      </c>
      <c r="B17" s="203">
        <v>18</v>
      </c>
      <c r="C17" s="396">
        <v>0.49558195862791299</v>
      </c>
      <c r="D17" s="205">
        <v>0.8</v>
      </c>
      <c r="E17" s="206"/>
      <c r="F17" s="206"/>
      <c r="G17" s="206"/>
      <c r="H17" s="206"/>
      <c r="I17" s="206"/>
      <c r="J17" s="206"/>
      <c r="K17" s="396">
        <v>0.49558195862791299</v>
      </c>
      <c r="L17" s="396">
        <v>0.49558195862791299</v>
      </c>
      <c r="M17" s="396">
        <v>0.49558195862791299</v>
      </c>
      <c r="N17" s="396">
        <v>0.49558195862791299</v>
      </c>
      <c r="O17" s="396">
        <v>0.49558195862791299</v>
      </c>
      <c r="P17" s="396">
        <v>0.49558195862791299</v>
      </c>
      <c r="Q17" s="396">
        <v>0.49558195862791299</v>
      </c>
      <c r="R17" s="396">
        <v>0.49558195862791299</v>
      </c>
      <c r="S17" s="396">
        <v>0.49558195862791299</v>
      </c>
      <c r="T17" s="396">
        <v>0.49558195862791299</v>
      </c>
      <c r="U17" s="396">
        <v>0.49558195862791299</v>
      </c>
      <c r="V17" s="396">
        <v>0.49558195862791299</v>
      </c>
      <c r="W17" s="396">
        <v>0.49558195862791299</v>
      </c>
      <c r="X17" s="396">
        <v>0.49558195862791299</v>
      </c>
      <c r="Y17" s="396">
        <v>0.49558195862791299</v>
      </c>
      <c r="Z17" s="396">
        <v>0.49558195862791299</v>
      </c>
      <c r="AA17" s="396">
        <v>0.49558195862791299</v>
      </c>
      <c r="AB17" s="396">
        <v>0.49558195862791299</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211">
        <f t="shared" si="1"/>
        <v>8.9204752553024313</v>
      </c>
    </row>
    <row r="18" spans="1:48" ht="15.75" customHeight="1" x14ac:dyDescent="0.3">
      <c r="A18" s="202" t="s">
        <v>73</v>
      </c>
      <c r="B18" s="203">
        <v>20</v>
      </c>
      <c r="C18" s="396">
        <v>0.36131020002758624</v>
      </c>
      <c r="D18" s="205">
        <v>0.8</v>
      </c>
      <c r="E18" s="206"/>
      <c r="F18" s="206"/>
      <c r="G18" s="206"/>
      <c r="H18" s="206"/>
      <c r="I18" s="206"/>
      <c r="J18" s="206"/>
      <c r="K18" s="396">
        <v>0.36131020002758624</v>
      </c>
      <c r="L18" s="396">
        <v>0.36131020002758624</v>
      </c>
      <c r="M18" s="396">
        <v>0.36131020002758624</v>
      </c>
      <c r="N18" s="396">
        <v>0.36131020002758624</v>
      </c>
      <c r="O18" s="396">
        <v>0.36131020002758624</v>
      </c>
      <c r="P18" s="396">
        <v>0.36131020002758624</v>
      </c>
      <c r="Q18" s="396">
        <v>0.36131020002758624</v>
      </c>
      <c r="R18" s="396">
        <v>0.36131020002758624</v>
      </c>
      <c r="S18" s="396">
        <v>0.36131020002758624</v>
      </c>
      <c r="T18" s="396">
        <v>0.36131020002758624</v>
      </c>
      <c r="U18" s="396">
        <v>0.36131020002758624</v>
      </c>
      <c r="V18" s="396">
        <v>0.36131020002758624</v>
      </c>
      <c r="W18" s="396">
        <v>0.36131020002758624</v>
      </c>
      <c r="X18" s="396">
        <v>0.36131020002758624</v>
      </c>
      <c r="Y18" s="396">
        <v>0.36131020002758624</v>
      </c>
      <c r="Z18" s="396">
        <v>0.36131020002758624</v>
      </c>
      <c r="AA18" s="396">
        <v>0.36131020002758624</v>
      </c>
      <c r="AB18" s="396">
        <v>0.36131020002758624</v>
      </c>
      <c r="AC18" s="396">
        <v>0.36131020002758624</v>
      </c>
      <c r="AD18" s="396">
        <v>0.36131020002758624</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211">
        <f t="shared" si="1"/>
        <v>7.2262040005517223</v>
      </c>
    </row>
    <row r="19" spans="1:48" ht="15.75" customHeight="1" x14ac:dyDescent="0.3">
      <c r="A19" s="202" t="s">
        <v>195</v>
      </c>
      <c r="B19" s="203">
        <v>10</v>
      </c>
      <c r="C19" s="396">
        <v>0.281670321492</v>
      </c>
      <c r="D19" s="205">
        <v>0.67</v>
      </c>
      <c r="E19" s="206"/>
      <c r="F19" s="206"/>
      <c r="G19" s="206"/>
      <c r="H19" s="206"/>
      <c r="I19" s="206"/>
      <c r="J19" s="206"/>
      <c r="K19" s="396">
        <v>0.281670321492</v>
      </c>
      <c r="L19" s="396">
        <v>0.281670321492</v>
      </c>
      <c r="M19" s="396">
        <v>0.281670321492</v>
      </c>
      <c r="N19" s="396">
        <v>0.281670321492</v>
      </c>
      <c r="O19" s="396">
        <v>0.281670321492</v>
      </c>
      <c r="P19" s="396">
        <v>0.281670321492</v>
      </c>
      <c r="Q19" s="396">
        <v>0.281670321492</v>
      </c>
      <c r="R19" s="396">
        <v>0.281670321492</v>
      </c>
      <c r="S19" s="396">
        <v>0.281670321492</v>
      </c>
      <c r="T19" s="396">
        <v>0.281670321492</v>
      </c>
      <c r="U19" s="396">
        <v>0</v>
      </c>
      <c r="V19" s="396">
        <v>0</v>
      </c>
      <c r="W19" s="396">
        <v>0</v>
      </c>
      <c r="X19" s="396">
        <v>0</v>
      </c>
      <c r="Y19" s="396">
        <v>0</v>
      </c>
      <c r="Z19" s="396">
        <v>0</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211">
        <f t="shared" si="1"/>
        <v>2.8167032149200004</v>
      </c>
    </row>
    <row r="20" spans="1:48" ht="15.75" customHeight="1" x14ac:dyDescent="0.3">
      <c r="A20" s="202" t="s">
        <v>88</v>
      </c>
      <c r="B20" s="203">
        <v>30</v>
      </c>
      <c r="C20" s="396">
        <v>0.20443695307103962</v>
      </c>
      <c r="D20" s="205">
        <v>0.63</v>
      </c>
      <c r="E20" s="206"/>
      <c r="F20" s="206"/>
      <c r="G20" s="206"/>
      <c r="H20" s="206"/>
      <c r="I20" s="206"/>
      <c r="J20" s="206"/>
      <c r="K20" s="396">
        <v>0.20443695307103962</v>
      </c>
      <c r="L20" s="396">
        <v>0.20443695307103962</v>
      </c>
      <c r="M20" s="396">
        <v>0.20443695307103962</v>
      </c>
      <c r="N20" s="396">
        <v>0.20443695307103962</v>
      </c>
      <c r="O20" s="396">
        <v>0.20443695307103962</v>
      </c>
      <c r="P20" s="396">
        <v>0.20443695307103962</v>
      </c>
      <c r="Q20" s="396">
        <v>0.20443695307103962</v>
      </c>
      <c r="R20" s="396">
        <v>0.20443695307103962</v>
      </c>
      <c r="S20" s="396">
        <v>0.20443695307103962</v>
      </c>
      <c r="T20" s="396">
        <v>0.20443695307103962</v>
      </c>
      <c r="U20" s="396">
        <v>0.15463692641909368</v>
      </c>
      <c r="V20" s="396">
        <v>0.15463692641909368</v>
      </c>
      <c r="W20" s="396">
        <v>0.15463692641909368</v>
      </c>
      <c r="X20" s="396">
        <v>0.15463692641909368</v>
      </c>
      <c r="Y20" s="396">
        <v>0.15463692641909368</v>
      </c>
      <c r="Z20" s="396">
        <v>0.15463692641909368</v>
      </c>
      <c r="AA20" s="396">
        <v>0.15463692641909368</v>
      </c>
      <c r="AB20" s="396">
        <v>0.15463692641909368</v>
      </c>
      <c r="AC20" s="396">
        <v>0.15463692641909368</v>
      </c>
      <c r="AD20" s="396">
        <v>0.15463692641909368</v>
      </c>
      <c r="AE20" s="396">
        <v>0.15463692641909368</v>
      </c>
      <c r="AF20" s="396">
        <v>0.15463692641909368</v>
      </c>
      <c r="AG20" s="396">
        <v>0.15463692641909368</v>
      </c>
      <c r="AH20" s="396">
        <v>0.15463692641909368</v>
      </c>
      <c r="AI20" s="396">
        <v>0.15463692641909368</v>
      </c>
      <c r="AJ20" s="396">
        <v>0.15463692641909368</v>
      </c>
      <c r="AK20" s="396">
        <v>0.15463692641909368</v>
      </c>
      <c r="AL20" s="396">
        <v>0.15463692641909368</v>
      </c>
      <c r="AM20" s="396">
        <v>0.15463692641909368</v>
      </c>
      <c r="AN20" s="396">
        <v>0.15463692641909368</v>
      </c>
      <c r="AO20" s="396">
        <v>0</v>
      </c>
      <c r="AP20" s="396">
        <v>0</v>
      </c>
      <c r="AQ20" s="396">
        <v>0</v>
      </c>
      <c r="AR20" s="396">
        <v>0</v>
      </c>
      <c r="AS20" s="396">
        <v>0</v>
      </c>
      <c r="AT20" s="396">
        <v>0</v>
      </c>
      <c r="AU20" s="396">
        <v>0</v>
      </c>
      <c r="AV20" s="211">
        <f t="shared" si="1"/>
        <v>5.1371080590922711</v>
      </c>
    </row>
    <row r="21" spans="1:48" ht="15.75" customHeight="1" x14ac:dyDescent="0.3">
      <c r="A21" s="202" t="s">
        <v>285</v>
      </c>
      <c r="B21" s="203">
        <v>30</v>
      </c>
      <c r="C21" s="396">
        <v>0.15929352873427485</v>
      </c>
      <c r="D21" s="205">
        <v>0.65</v>
      </c>
      <c r="E21" s="206"/>
      <c r="F21" s="206"/>
      <c r="G21" s="206"/>
      <c r="H21" s="206"/>
      <c r="I21" s="206"/>
      <c r="J21" s="206"/>
      <c r="K21" s="396">
        <v>0.15929352873427485</v>
      </c>
      <c r="L21" s="396">
        <v>0.15929352873427485</v>
      </c>
      <c r="M21" s="396">
        <v>0.15929352873427485</v>
      </c>
      <c r="N21" s="396">
        <v>0.15929352873427485</v>
      </c>
      <c r="O21" s="396">
        <v>0.15929352873427485</v>
      </c>
      <c r="P21" s="396">
        <v>0.15929352873427485</v>
      </c>
      <c r="Q21" s="396">
        <v>0.15929352873427485</v>
      </c>
      <c r="R21" s="396">
        <v>0.15929352873427485</v>
      </c>
      <c r="S21" s="396">
        <v>0.15929352873427485</v>
      </c>
      <c r="T21" s="396">
        <v>0.15929352873427485</v>
      </c>
      <c r="U21" s="396">
        <v>0.11672144828934568</v>
      </c>
      <c r="V21" s="396">
        <v>0.11672144828934568</v>
      </c>
      <c r="W21" s="396">
        <v>0.11672144828934568</v>
      </c>
      <c r="X21" s="396">
        <v>0.11672144828934568</v>
      </c>
      <c r="Y21" s="396">
        <v>0.11672144828934568</v>
      </c>
      <c r="Z21" s="396">
        <v>0.11672144828934568</v>
      </c>
      <c r="AA21" s="396">
        <v>0.11672144828934568</v>
      </c>
      <c r="AB21" s="396">
        <v>0.11672144828934568</v>
      </c>
      <c r="AC21" s="396">
        <v>0.11672144828934568</v>
      </c>
      <c r="AD21" s="396">
        <v>0.11672144828934568</v>
      </c>
      <c r="AE21" s="396">
        <v>0.11672144828934568</v>
      </c>
      <c r="AF21" s="396">
        <v>0.11672144828934568</v>
      </c>
      <c r="AG21" s="396">
        <v>0.11672144828934568</v>
      </c>
      <c r="AH21" s="396">
        <v>0.11672144828934568</v>
      </c>
      <c r="AI21" s="396">
        <v>0.11672144828934568</v>
      </c>
      <c r="AJ21" s="396">
        <v>0.11672144828934568</v>
      </c>
      <c r="AK21" s="396">
        <v>0.11672144828934568</v>
      </c>
      <c r="AL21" s="396">
        <v>0.11672144828934568</v>
      </c>
      <c r="AM21" s="396">
        <v>0.11672144828934568</v>
      </c>
      <c r="AN21" s="396">
        <v>0.11672144828934568</v>
      </c>
      <c r="AO21" s="396">
        <v>0</v>
      </c>
      <c r="AP21" s="396">
        <v>0</v>
      </c>
      <c r="AQ21" s="396">
        <v>0</v>
      </c>
      <c r="AR21" s="396">
        <v>0</v>
      </c>
      <c r="AS21" s="396">
        <v>0</v>
      </c>
      <c r="AT21" s="396">
        <v>0</v>
      </c>
      <c r="AU21" s="396">
        <v>0</v>
      </c>
      <c r="AV21" s="211">
        <f t="shared" si="1"/>
        <v>3.9273642531296629</v>
      </c>
    </row>
    <row r="22" spans="1:48" ht="15.75" customHeight="1" x14ac:dyDescent="0.3">
      <c r="A22" s="202" t="s">
        <v>135</v>
      </c>
      <c r="B22" s="203">
        <v>10</v>
      </c>
      <c r="C22" s="396">
        <v>3.5668172332298805E-2</v>
      </c>
      <c r="D22" s="205">
        <v>0.66</v>
      </c>
      <c r="E22" s="206"/>
      <c r="F22" s="206"/>
      <c r="G22" s="206"/>
      <c r="H22" s="206"/>
      <c r="I22" s="206"/>
      <c r="J22" s="206"/>
      <c r="K22" s="396">
        <v>3.5668172332298805E-2</v>
      </c>
      <c r="L22" s="396">
        <v>3.5668172332298805E-2</v>
      </c>
      <c r="M22" s="396">
        <v>3.5668172332298805E-2</v>
      </c>
      <c r="N22" s="396">
        <v>3.5668172332298805E-2</v>
      </c>
      <c r="O22" s="396">
        <v>3.5668172332298805E-2</v>
      </c>
      <c r="P22" s="396">
        <v>3.5668172332298805E-2</v>
      </c>
      <c r="Q22" s="396">
        <v>3.5668172332298805E-2</v>
      </c>
      <c r="R22" s="396">
        <v>3.5668172332298805E-2</v>
      </c>
      <c r="S22" s="396">
        <v>3.5668172332298805E-2</v>
      </c>
      <c r="T22" s="396">
        <v>3.5668172332298805E-2</v>
      </c>
      <c r="U22" s="396">
        <v>0</v>
      </c>
      <c r="V22" s="396">
        <v>0</v>
      </c>
      <c r="W22" s="396">
        <v>0</v>
      </c>
      <c r="X22" s="396">
        <v>0</v>
      </c>
      <c r="Y22" s="396">
        <v>0</v>
      </c>
      <c r="Z22" s="396">
        <v>0</v>
      </c>
      <c r="AA22" s="396">
        <v>0</v>
      </c>
      <c r="AB22" s="396">
        <v>0</v>
      </c>
      <c r="AC22" s="396">
        <v>0</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211">
        <f t="shared" si="1"/>
        <v>0.35668172332298803</v>
      </c>
    </row>
    <row r="23" spans="1:48" ht="15.75" customHeight="1" x14ac:dyDescent="0.3">
      <c r="A23" s="202" t="s">
        <v>596</v>
      </c>
      <c r="B23" s="203">
        <v>10</v>
      </c>
      <c r="C23" s="396">
        <v>3.4803560999930289E-2</v>
      </c>
      <c r="D23" s="205">
        <v>0.67</v>
      </c>
      <c r="E23" s="206"/>
      <c r="F23" s="206"/>
      <c r="G23" s="206"/>
      <c r="H23" s="206"/>
      <c r="I23" s="206"/>
      <c r="J23" s="206"/>
      <c r="K23" s="396">
        <v>3.4803560999930289E-2</v>
      </c>
      <c r="L23" s="396">
        <v>3.4803560999930289E-2</v>
      </c>
      <c r="M23" s="396">
        <v>3.4803560999930289E-2</v>
      </c>
      <c r="N23" s="396">
        <v>3.4803560999930289E-2</v>
      </c>
      <c r="O23" s="396">
        <v>3.4803560999930289E-2</v>
      </c>
      <c r="P23" s="396">
        <v>3.4803560999930289E-2</v>
      </c>
      <c r="Q23" s="396">
        <v>3.4803560999930289E-2</v>
      </c>
      <c r="R23" s="396">
        <v>3.4803560999930289E-2</v>
      </c>
      <c r="S23" s="396">
        <v>3.4803560999930289E-2</v>
      </c>
      <c r="T23" s="396">
        <v>3.4803560999930289E-2</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211">
        <f t="shared" si="1"/>
        <v>0.34803560999930294</v>
      </c>
    </row>
    <row r="24" spans="1:48" ht="15.75" customHeight="1" x14ac:dyDescent="0.3">
      <c r="A24" s="183" t="s">
        <v>480</v>
      </c>
      <c r="B24" s="199"/>
      <c r="C24" s="185">
        <f>SUM(C5:C23)</f>
        <v>41.057577817963548</v>
      </c>
      <c r="D24" s="208">
        <f>K24/C24</f>
        <v>1</v>
      </c>
      <c r="E24" s="86"/>
      <c r="F24" s="75"/>
      <c r="G24" s="75"/>
      <c r="H24" s="75"/>
      <c r="I24" s="75"/>
      <c r="J24" s="75"/>
      <c r="K24" s="185">
        <f t="shared" ref="K24:AV24" si="2">SUM(K5:K23)</f>
        <v>41.057577817963548</v>
      </c>
      <c r="L24" s="185">
        <f t="shared" si="2"/>
        <v>41.057577817963548</v>
      </c>
      <c r="M24" s="185">
        <f t="shared" si="2"/>
        <v>41.057577817963548</v>
      </c>
      <c r="N24" s="185">
        <f t="shared" si="2"/>
        <v>41.057577817963548</v>
      </c>
      <c r="O24" s="185">
        <f t="shared" si="2"/>
        <v>41.057577817963548</v>
      </c>
      <c r="P24" s="185">
        <f t="shared" si="2"/>
        <v>41.057577817963548</v>
      </c>
      <c r="Q24" s="185">
        <f t="shared" si="2"/>
        <v>26.553237335142111</v>
      </c>
      <c r="R24" s="185">
        <f t="shared" si="2"/>
        <v>25.708637335142111</v>
      </c>
      <c r="S24" s="185">
        <f t="shared" si="2"/>
        <v>19.357070496392112</v>
      </c>
      <c r="T24" s="185">
        <f t="shared" si="2"/>
        <v>19.357070496392112</v>
      </c>
      <c r="U24" s="185">
        <f t="shared" si="2"/>
        <v>16.821885631256265</v>
      </c>
      <c r="V24" s="185">
        <f t="shared" si="2"/>
        <v>15.432116923906783</v>
      </c>
      <c r="W24" s="185">
        <f t="shared" si="2"/>
        <v>15.432116923906783</v>
      </c>
      <c r="X24" s="185">
        <f t="shared" si="2"/>
        <v>15.432116923906783</v>
      </c>
      <c r="Y24" s="185">
        <f t="shared" si="2"/>
        <v>15.432116923906783</v>
      </c>
      <c r="Z24" s="185">
        <f t="shared" si="2"/>
        <v>15.432116923906783</v>
      </c>
      <c r="AA24" s="185">
        <f t="shared" si="2"/>
        <v>11.150556485211904</v>
      </c>
      <c r="AB24" s="185">
        <f t="shared" si="2"/>
        <v>11.150556485211904</v>
      </c>
      <c r="AC24" s="185">
        <f t="shared" si="2"/>
        <v>9.2808049228984473</v>
      </c>
      <c r="AD24" s="185">
        <f t="shared" si="2"/>
        <v>6.9981934274908326</v>
      </c>
      <c r="AE24" s="185">
        <f t="shared" si="2"/>
        <v>3.4613799702449795</v>
      </c>
      <c r="AF24" s="185">
        <f t="shared" si="2"/>
        <v>3.4613799702449795</v>
      </c>
      <c r="AG24" s="185">
        <f t="shared" si="2"/>
        <v>3.4613799702449795</v>
      </c>
      <c r="AH24" s="185">
        <f t="shared" si="2"/>
        <v>3.4613799702449795</v>
      </c>
      <c r="AI24" s="185">
        <f t="shared" si="2"/>
        <v>3.4613799702449795</v>
      </c>
      <c r="AJ24" s="185">
        <f t="shared" si="2"/>
        <v>3.4613799702449795</v>
      </c>
      <c r="AK24" s="185">
        <f t="shared" si="2"/>
        <v>3.4613799702449795</v>
      </c>
      <c r="AL24" s="185">
        <f t="shared" si="2"/>
        <v>3.4613799702449795</v>
      </c>
      <c r="AM24" s="185">
        <f t="shared" si="2"/>
        <v>3.4613799702449795</v>
      </c>
      <c r="AN24" s="185">
        <f t="shared" si="2"/>
        <v>3.4613799702449795</v>
      </c>
      <c r="AO24" s="185">
        <f t="shared" si="2"/>
        <v>0</v>
      </c>
      <c r="AP24" s="185">
        <f t="shared" si="2"/>
        <v>0</v>
      </c>
      <c r="AQ24" s="185">
        <f t="shared" si="2"/>
        <v>0</v>
      </c>
      <c r="AR24" s="185">
        <f t="shared" si="2"/>
        <v>0</v>
      </c>
      <c r="AS24" s="185">
        <f t="shared" si="2"/>
        <v>0</v>
      </c>
      <c r="AT24" s="185">
        <f t="shared" si="2"/>
        <v>0</v>
      </c>
      <c r="AU24" s="185">
        <f t="shared" si="2"/>
        <v>0</v>
      </c>
      <c r="AV24" s="177">
        <f t="shared" si="2"/>
        <v>504.49786384490284</v>
      </c>
    </row>
    <row r="25" spans="1:48" ht="15.75" customHeight="1" x14ac:dyDescent="0.3">
      <c r="A25" s="183" t="s">
        <v>481</v>
      </c>
      <c r="B25" s="188"/>
      <c r="C25" s="189"/>
      <c r="D25" s="200"/>
      <c r="E25" s="78"/>
      <c r="F25" s="78"/>
      <c r="G25" s="78"/>
      <c r="H25" s="78"/>
      <c r="I25" s="78"/>
      <c r="J25" s="79"/>
      <c r="K25" s="177">
        <v>0</v>
      </c>
      <c r="L25" s="191">
        <f>K24-L24</f>
        <v>0</v>
      </c>
      <c r="M25" s="191">
        <f t="shared" ref="M25:AU25" si="3">L24-M24</f>
        <v>0</v>
      </c>
      <c r="N25" s="191">
        <f t="shared" si="3"/>
        <v>0</v>
      </c>
      <c r="O25" s="191">
        <f t="shared" si="3"/>
        <v>0</v>
      </c>
      <c r="P25" s="191">
        <f t="shared" si="3"/>
        <v>0</v>
      </c>
      <c r="Q25" s="191">
        <f t="shared" si="3"/>
        <v>14.504340482821437</v>
      </c>
      <c r="R25" s="191">
        <f t="shared" si="3"/>
        <v>0.8445999999999998</v>
      </c>
      <c r="S25" s="191">
        <f t="shared" si="3"/>
        <v>6.3515668387499993</v>
      </c>
      <c r="T25" s="191">
        <f t="shared" si="3"/>
        <v>0</v>
      </c>
      <c r="U25" s="191">
        <f t="shared" si="3"/>
        <v>2.5351848651358466</v>
      </c>
      <c r="V25" s="191">
        <f t="shared" si="3"/>
        <v>1.3897687073494822</v>
      </c>
      <c r="W25" s="191">
        <f t="shared" si="3"/>
        <v>0</v>
      </c>
      <c r="X25" s="191">
        <f t="shared" si="3"/>
        <v>0</v>
      </c>
      <c r="Y25" s="191">
        <f t="shared" si="3"/>
        <v>0</v>
      </c>
      <c r="Z25" s="191">
        <f t="shared" si="3"/>
        <v>0</v>
      </c>
      <c r="AA25" s="191">
        <f t="shared" si="3"/>
        <v>4.2815604386948785</v>
      </c>
      <c r="AB25" s="191">
        <f t="shared" si="3"/>
        <v>0</v>
      </c>
      <c r="AC25" s="191">
        <f t="shared" si="3"/>
        <v>1.8697515623134571</v>
      </c>
      <c r="AD25" s="191">
        <f t="shared" si="3"/>
        <v>2.2826114954076147</v>
      </c>
      <c r="AE25" s="191">
        <f t="shared" si="3"/>
        <v>3.5368134572458532</v>
      </c>
      <c r="AF25" s="191">
        <f t="shared" si="3"/>
        <v>0</v>
      </c>
      <c r="AG25" s="191">
        <f t="shared" si="3"/>
        <v>0</v>
      </c>
      <c r="AH25" s="191">
        <f t="shared" si="3"/>
        <v>0</v>
      </c>
      <c r="AI25" s="191">
        <f t="shared" si="3"/>
        <v>0</v>
      </c>
      <c r="AJ25" s="191">
        <f t="shared" si="3"/>
        <v>0</v>
      </c>
      <c r="AK25" s="191">
        <f t="shared" si="3"/>
        <v>0</v>
      </c>
      <c r="AL25" s="191">
        <f t="shared" si="3"/>
        <v>0</v>
      </c>
      <c r="AM25" s="191">
        <f t="shared" si="3"/>
        <v>0</v>
      </c>
      <c r="AN25" s="191">
        <f t="shared" si="3"/>
        <v>0</v>
      </c>
      <c r="AO25" s="191">
        <f t="shared" si="3"/>
        <v>3.4613799702449795</v>
      </c>
      <c r="AP25" s="191">
        <f t="shared" si="3"/>
        <v>0</v>
      </c>
      <c r="AQ25" s="191">
        <f t="shared" si="3"/>
        <v>0</v>
      </c>
      <c r="AR25" s="191">
        <f t="shared" si="3"/>
        <v>0</v>
      </c>
      <c r="AS25" s="191">
        <f t="shared" si="3"/>
        <v>0</v>
      </c>
      <c r="AT25" s="191">
        <f t="shared" si="3"/>
        <v>0</v>
      </c>
      <c r="AU25" s="191">
        <f t="shared" si="3"/>
        <v>0</v>
      </c>
      <c r="AV25" s="85"/>
    </row>
    <row r="26" spans="1:48" ht="15.75" customHeight="1" x14ac:dyDescent="0.3">
      <c r="A26" s="183" t="s">
        <v>482</v>
      </c>
      <c r="B26" s="188"/>
      <c r="C26" s="189"/>
      <c r="D26" s="189"/>
      <c r="E26" s="75"/>
      <c r="F26" s="75"/>
      <c r="G26" s="75"/>
      <c r="H26" s="75"/>
      <c r="I26" s="75"/>
      <c r="J26" s="80"/>
      <c r="K26" s="177">
        <f>$K24-K24</f>
        <v>0</v>
      </c>
      <c r="L26" s="193">
        <f>$K24-L24</f>
        <v>0</v>
      </c>
      <c r="M26" s="193">
        <f t="shared" ref="M26:AU26" si="4">$K24-M24</f>
        <v>0</v>
      </c>
      <c r="N26" s="193">
        <f t="shared" si="4"/>
        <v>0</v>
      </c>
      <c r="O26" s="193">
        <f t="shared" si="4"/>
        <v>0</v>
      </c>
      <c r="P26" s="193">
        <f t="shared" si="4"/>
        <v>0</v>
      </c>
      <c r="Q26" s="193">
        <f t="shared" si="4"/>
        <v>14.504340482821437</v>
      </c>
      <c r="R26" s="193">
        <f t="shared" si="4"/>
        <v>15.348940482821437</v>
      </c>
      <c r="S26" s="193">
        <f t="shared" si="4"/>
        <v>21.700507321571436</v>
      </c>
      <c r="T26" s="193">
        <f t="shared" si="4"/>
        <v>21.700507321571436</v>
      </c>
      <c r="U26" s="193">
        <f t="shared" si="4"/>
        <v>24.235692186707283</v>
      </c>
      <c r="V26" s="193">
        <f t="shared" si="4"/>
        <v>25.625460894056765</v>
      </c>
      <c r="W26" s="193">
        <f t="shared" si="4"/>
        <v>25.625460894056765</v>
      </c>
      <c r="X26" s="193">
        <f t="shared" si="4"/>
        <v>25.625460894056765</v>
      </c>
      <c r="Y26" s="193">
        <f t="shared" si="4"/>
        <v>25.625460894056765</v>
      </c>
      <c r="Z26" s="193">
        <f t="shared" si="4"/>
        <v>25.625460894056765</v>
      </c>
      <c r="AA26" s="193">
        <f t="shared" si="4"/>
        <v>29.907021332751643</v>
      </c>
      <c r="AB26" s="193">
        <f t="shared" si="4"/>
        <v>29.907021332751643</v>
      </c>
      <c r="AC26" s="193">
        <f t="shared" si="4"/>
        <v>31.7767728950651</v>
      </c>
      <c r="AD26" s="193">
        <f t="shared" si="4"/>
        <v>34.059384390472715</v>
      </c>
      <c r="AE26" s="193">
        <f t="shared" si="4"/>
        <v>37.596197847718571</v>
      </c>
      <c r="AF26" s="193">
        <f t="shared" si="4"/>
        <v>37.596197847718571</v>
      </c>
      <c r="AG26" s="193">
        <f t="shared" si="4"/>
        <v>37.596197847718571</v>
      </c>
      <c r="AH26" s="193">
        <f t="shared" si="4"/>
        <v>37.596197847718571</v>
      </c>
      <c r="AI26" s="193">
        <f t="shared" si="4"/>
        <v>37.596197847718571</v>
      </c>
      <c r="AJ26" s="193">
        <f t="shared" si="4"/>
        <v>37.596197847718571</v>
      </c>
      <c r="AK26" s="193">
        <f t="shared" si="4"/>
        <v>37.596197847718571</v>
      </c>
      <c r="AL26" s="193">
        <f t="shared" si="4"/>
        <v>37.596197847718571</v>
      </c>
      <c r="AM26" s="193">
        <f t="shared" si="4"/>
        <v>37.596197847718571</v>
      </c>
      <c r="AN26" s="193">
        <f t="shared" si="4"/>
        <v>37.596197847718571</v>
      </c>
      <c r="AO26" s="193">
        <f t="shared" si="4"/>
        <v>41.057577817963548</v>
      </c>
      <c r="AP26" s="193">
        <f t="shared" si="4"/>
        <v>41.057577817963548</v>
      </c>
      <c r="AQ26" s="193">
        <f t="shared" si="4"/>
        <v>41.057577817963548</v>
      </c>
      <c r="AR26" s="193">
        <f t="shared" si="4"/>
        <v>41.057577817963548</v>
      </c>
      <c r="AS26" s="193">
        <f t="shared" si="4"/>
        <v>41.057577817963548</v>
      </c>
      <c r="AT26" s="193">
        <f t="shared" si="4"/>
        <v>41.057577817963548</v>
      </c>
      <c r="AU26" s="193">
        <f t="shared" si="4"/>
        <v>41.057577817963548</v>
      </c>
      <c r="AV26" s="81"/>
    </row>
    <row r="27" spans="1:48" ht="15.75" customHeight="1" x14ac:dyDescent="0.3">
      <c r="A27" s="196" t="s">
        <v>66</v>
      </c>
      <c r="B27" s="209">
        <f>SUMPRODUCT(B5:B23,C5:C23)/C24</f>
        <v>15.656468183628117</v>
      </c>
      <c r="C27" s="56"/>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s="30" customFormat="1" ht="15.75" hidden="1" customHeight="1" x14ac:dyDescent="0.3"/>
    <row r="29" spans="1:48" ht="15.75" hidden="1" customHeight="1" x14ac:dyDescent="0.3">
      <c r="A29" s="508" t="str">
        <f>A3</f>
        <v>Measure Category</v>
      </c>
      <c r="B29" s="510" t="str">
        <f>B3</f>
        <v>Measure Life</v>
      </c>
      <c r="C29" s="510" t="str">
        <f>C3</f>
        <v>Annual Verified Gross Savings (MWh)</v>
      </c>
      <c r="D29" s="514" t="str">
        <f>D3</f>
        <v>NTGR</v>
      </c>
      <c r="E29" s="175"/>
      <c r="F29" s="135"/>
      <c r="G29" s="135"/>
      <c r="H29" s="135"/>
      <c r="I29" s="135"/>
      <c r="J29" s="136"/>
      <c r="K29" s="163" t="str">
        <f>K3</f>
        <v>CPAS - Verified Net Savings (MWh)</v>
      </c>
      <c r="L29" s="163"/>
      <c r="M29" s="163"/>
      <c r="N29" s="163"/>
      <c r="O29" s="163"/>
      <c r="P29" s="163"/>
      <c r="Q29" s="163"/>
      <c r="R29" s="163"/>
      <c r="S29" s="163"/>
      <c r="T29" s="163"/>
      <c r="U29" s="257"/>
    </row>
    <row r="30" spans="1:48" ht="15.75" hidden="1" customHeight="1" x14ac:dyDescent="0.3">
      <c r="A30" s="513"/>
      <c r="B30" s="511"/>
      <c r="C30" s="511"/>
      <c r="D30" s="511"/>
      <c r="E30" s="36"/>
      <c r="F30" s="36"/>
      <c r="G30" s="36"/>
      <c r="H30" s="36"/>
      <c r="I30" s="36"/>
      <c r="J30" s="36"/>
      <c r="K30" s="36">
        <f t="shared" ref="K30:K49" si="5">V4</f>
        <v>2035</v>
      </c>
      <c r="L30" s="36">
        <f t="shared" ref="L30:L49" si="6">W4</f>
        <v>2036</v>
      </c>
      <c r="M30" s="36">
        <f t="shared" ref="M30:M49" si="7">X4</f>
        <v>2037</v>
      </c>
      <c r="N30" s="36">
        <f t="shared" ref="N30:N49" si="8">Y4</f>
        <v>2038</v>
      </c>
      <c r="O30" s="36">
        <f t="shared" ref="O30:O49" si="9">Z4</f>
        <v>2039</v>
      </c>
      <c r="P30" s="36">
        <f t="shared" ref="P30:P49" si="10">AA4</f>
        <v>2040</v>
      </c>
      <c r="Q30" s="36">
        <f t="shared" ref="Q30:Q49" si="11">AB4</f>
        <v>2041</v>
      </c>
      <c r="R30" s="36">
        <f t="shared" ref="R30:R49" si="12">AC4</f>
        <v>2042</v>
      </c>
      <c r="S30" s="36">
        <f t="shared" ref="S30:S49" si="13">AD4</f>
        <v>2043</v>
      </c>
      <c r="T30" s="36">
        <f t="shared" ref="T30:T49" si="14">AE4</f>
        <v>2044</v>
      </c>
      <c r="U30" s="36">
        <f t="shared" ref="U30:U49" si="15">AF4</f>
        <v>2045</v>
      </c>
    </row>
    <row r="31" spans="1:48" ht="15.75" hidden="1" customHeight="1" x14ac:dyDescent="0.3">
      <c r="A31" s="202" t="str">
        <f t="shared" ref="A31:D49" si="16">A5</f>
        <v>Central AC ER</v>
      </c>
      <c r="B31" s="203">
        <f t="shared" si="16"/>
        <v>18</v>
      </c>
      <c r="C31" s="204">
        <f t="shared" si="16"/>
        <v>10.17351008650696</v>
      </c>
      <c r="D31" s="205">
        <f t="shared" si="16"/>
        <v>0.69</v>
      </c>
      <c r="E31" s="206"/>
      <c r="F31" s="206"/>
      <c r="G31" s="206"/>
      <c r="H31" s="206"/>
      <c r="I31" s="206"/>
      <c r="J31" s="206"/>
      <c r="K31" s="396">
        <f t="shared" si="5"/>
        <v>1.3741696036855449</v>
      </c>
      <c r="L31" s="396">
        <f t="shared" si="6"/>
        <v>1.3741696036855449</v>
      </c>
      <c r="M31" s="396">
        <f t="shared" si="7"/>
        <v>1.3741696036855449</v>
      </c>
      <c r="N31" s="396">
        <f t="shared" si="8"/>
        <v>1.3741696036855449</v>
      </c>
      <c r="O31" s="396">
        <f t="shared" si="9"/>
        <v>1.3741696036855449</v>
      </c>
      <c r="P31" s="396">
        <f t="shared" si="10"/>
        <v>1.3741696036855449</v>
      </c>
      <c r="Q31" s="396">
        <f t="shared" si="11"/>
        <v>1.3741696036855449</v>
      </c>
      <c r="R31" s="396">
        <f t="shared" si="12"/>
        <v>0</v>
      </c>
      <c r="S31" s="396">
        <f t="shared" si="13"/>
        <v>0</v>
      </c>
      <c r="T31" s="396">
        <f t="shared" si="14"/>
        <v>0</v>
      </c>
      <c r="U31" s="396">
        <f t="shared" si="15"/>
        <v>0</v>
      </c>
    </row>
    <row r="32" spans="1:48" ht="15.75" hidden="1" customHeight="1" x14ac:dyDescent="0.3">
      <c r="A32" s="202" t="str">
        <f t="shared" si="16"/>
        <v>BPM Motor</v>
      </c>
      <c r="B32" s="203">
        <f t="shared" si="16"/>
        <v>6</v>
      </c>
      <c r="C32" s="204">
        <f t="shared" si="16"/>
        <v>5.7050000000000001</v>
      </c>
      <c r="D32" s="205">
        <f t="shared" si="16"/>
        <v>0.69</v>
      </c>
      <c r="E32" s="206"/>
      <c r="F32" s="206"/>
      <c r="G32" s="206"/>
      <c r="H32" s="206"/>
      <c r="I32" s="206"/>
      <c r="J32" s="206"/>
      <c r="K32" s="396">
        <f t="shared" si="5"/>
        <v>0</v>
      </c>
      <c r="L32" s="396">
        <f t="shared" si="6"/>
        <v>0</v>
      </c>
      <c r="M32" s="396">
        <f t="shared" si="7"/>
        <v>0</v>
      </c>
      <c r="N32" s="396">
        <f t="shared" si="8"/>
        <v>0</v>
      </c>
      <c r="O32" s="396">
        <f t="shared" si="9"/>
        <v>0</v>
      </c>
      <c r="P32" s="396">
        <f t="shared" si="10"/>
        <v>0</v>
      </c>
      <c r="Q32" s="396">
        <f t="shared" si="11"/>
        <v>0</v>
      </c>
      <c r="R32" s="396">
        <f t="shared" si="12"/>
        <v>0</v>
      </c>
      <c r="S32" s="396">
        <f t="shared" si="13"/>
        <v>0</v>
      </c>
      <c r="T32" s="396">
        <f t="shared" si="14"/>
        <v>0</v>
      </c>
      <c r="U32" s="396">
        <f t="shared" si="15"/>
        <v>0</v>
      </c>
    </row>
    <row r="33" spans="1:21" ht="15.75" hidden="1" customHeight="1" x14ac:dyDescent="0.3">
      <c r="A33" s="202" t="str">
        <f t="shared" si="16"/>
        <v>Standard LED</v>
      </c>
      <c r="B33" s="203">
        <f t="shared" si="16"/>
        <v>8</v>
      </c>
      <c r="C33" s="204">
        <f t="shared" si="16"/>
        <v>4.8913772291999997</v>
      </c>
      <c r="D33" s="205">
        <f t="shared" si="16"/>
        <v>0.69</v>
      </c>
      <c r="E33" s="206"/>
      <c r="F33" s="206"/>
      <c r="G33" s="206"/>
      <c r="H33" s="206"/>
      <c r="I33" s="206"/>
      <c r="J33" s="206"/>
      <c r="K33" s="396">
        <f t="shared" si="5"/>
        <v>0</v>
      </c>
      <c r="L33" s="396">
        <f t="shared" si="6"/>
        <v>0</v>
      </c>
      <c r="M33" s="396">
        <f t="shared" si="7"/>
        <v>0</v>
      </c>
      <c r="N33" s="396">
        <f t="shared" si="8"/>
        <v>0</v>
      </c>
      <c r="O33" s="396">
        <f t="shared" si="9"/>
        <v>0</v>
      </c>
      <c r="P33" s="396">
        <f t="shared" si="10"/>
        <v>0</v>
      </c>
      <c r="Q33" s="396">
        <f t="shared" si="11"/>
        <v>0</v>
      </c>
      <c r="R33" s="396">
        <f t="shared" si="12"/>
        <v>0</v>
      </c>
      <c r="S33" s="396">
        <f t="shared" si="13"/>
        <v>0</v>
      </c>
      <c r="T33" s="396">
        <f t="shared" si="14"/>
        <v>0</v>
      </c>
      <c r="U33" s="396">
        <f t="shared" si="15"/>
        <v>0</v>
      </c>
    </row>
    <row r="34" spans="1:21" ht="15.75" hidden="1" customHeight="1" x14ac:dyDescent="0.3">
      <c r="A34" s="202" t="str">
        <f t="shared" si="16"/>
        <v>Air Sealing</v>
      </c>
      <c r="B34" s="203">
        <f t="shared" si="16"/>
        <v>20</v>
      </c>
      <c r="C34" s="204">
        <f t="shared" si="16"/>
        <v>4.2689177613393081</v>
      </c>
      <c r="D34" s="205">
        <f t="shared" si="16"/>
        <v>0.69</v>
      </c>
      <c r="E34" s="206"/>
      <c r="F34" s="206"/>
      <c r="G34" s="206"/>
      <c r="H34" s="206"/>
      <c r="I34" s="206"/>
      <c r="J34" s="206"/>
      <c r="K34" s="396">
        <f t="shared" si="5"/>
        <v>3.1755032572182684</v>
      </c>
      <c r="L34" s="396">
        <f t="shared" si="6"/>
        <v>3.1755032572182684</v>
      </c>
      <c r="M34" s="396">
        <f t="shared" si="7"/>
        <v>3.1755032572182684</v>
      </c>
      <c r="N34" s="396">
        <f t="shared" si="8"/>
        <v>3.1755032572182684</v>
      </c>
      <c r="O34" s="396">
        <f t="shared" si="9"/>
        <v>3.1755032572182684</v>
      </c>
      <c r="P34" s="396">
        <f t="shared" si="10"/>
        <v>3.1755032572182684</v>
      </c>
      <c r="Q34" s="396">
        <f t="shared" si="11"/>
        <v>3.1755032572182684</v>
      </c>
      <c r="R34" s="396">
        <f t="shared" si="12"/>
        <v>3.1755032572182684</v>
      </c>
      <c r="S34" s="396">
        <f t="shared" si="13"/>
        <v>3.1755032572182684</v>
      </c>
      <c r="T34" s="396">
        <f t="shared" si="14"/>
        <v>0</v>
      </c>
      <c r="U34" s="396">
        <f t="shared" si="15"/>
        <v>0</v>
      </c>
    </row>
    <row r="35" spans="1:21" ht="15.75" hidden="1" customHeight="1" x14ac:dyDescent="0.3">
      <c r="A35" s="202" t="str">
        <f t="shared" si="16"/>
        <v>Attic Insulation</v>
      </c>
      <c r="B35" s="203">
        <f t="shared" si="16"/>
        <v>30</v>
      </c>
      <c r="C35" s="204">
        <f t="shared" si="16"/>
        <v>2.5002284019893959</v>
      </c>
      <c r="D35" s="205">
        <f t="shared" si="16"/>
        <v>0.69</v>
      </c>
      <c r="E35" s="206"/>
      <c r="F35" s="206"/>
      <c r="G35" s="206"/>
      <c r="H35" s="206"/>
      <c r="I35" s="206"/>
      <c r="J35" s="206"/>
      <c r="K35" s="396">
        <f t="shared" si="5"/>
        <v>1.8895794100575611</v>
      </c>
      <c r="L35" s="396">
        <f t="shared" si="6"/>
        <v>1.8895794100575611</v>
      </c>
      <c r="M35" s="396">
        <f t="shared" si="7"/>
        <v>1.8895794100575611</v>
      </c>
      <c r="N35" s="396">
        <f t="shared" si="8"/>
        <v>1.8895794100575611</v>
      </c>
      <c r="O35" s="396">
        <f t="shared" si="9"/>
        <v>1.8895794100575611</v>
      </c>
      <c r="P35" s="396">
        <f t="shared" si="10"/>
        <v>1.8895794100575611</v>
      </c>
      <c r="Q35" s="396">
        <f t="shared" si="11"/>
        <v>1.8895794100575611</v>
      </c>
      <c r="R35" s="396">
        <f t="shared" si="12"/>
        <v>1.8895794100575611</v>
      </c>
      <c r="S35" s="396">
        <f t="shared" si="13"/>
        <v>1.8895794100575611</v>
      </c>
      <c r="T35" s="396">
        <f t="shared" si="14"/>
        <v>1.8895794100575611</v>
      </c>
      <c r="U35" s="396">
        <f t="shared" si="15"/>
        <v>1.8895794100575611</v>
      </c>
    </row>
    <row r="36" spans="1:21" ht="15.75" hidden="1" customHeight="1" x14ac:dyDescent="0.3">
      <c r="A36" s="202" t="str">
        <f t="shared" si="16"/>
        <v>Bathroom Exhaust Fan</v>
      </c>
      <c r="B36" s="203">
        <f t="shared" si="16"/>
        <v>19</v>
      </c>
      <c r="C36" s="204">
        <f t="shared" si="16"/>
        <v>2.2826114954076129</v>
      </c>
      <c r="D36" s="205">
        <f t="shared" si="16"/>
        <v>0.69</v>
      </c>
      <c r="E36" s="206"/>
      <c r="F36" s="206"/>
      <c r="G36" s="206"/>
      <c r="H36" s="206"/>
      <c r="I36" s="206"/>
      <c r="J36" s="206"/>
      <c r="K36" s="396">
        <f t="shared" si="5"/>
        <v>2.2826114954076129</v>
      </c>
      <c r="L36" s="396">
        <f t="shared" si="6"/>
        <v>2.2826114954076129</v>
      </c>
      <c r="M36" s="396">
        <f t="shared" si="7"/>
        <v>2.2826114954076129</v>
      </c>
      <c r="N36" s="396">
        <f t="shared" si="8"/>
        <v>2.2826114954076129</v>
      </c>
      <c r="O36" s="396">
        <f t="shared" si="9"/>
        <v>2.2826114954076129</v>
      </c>
      <c r="P36" s="396">
        <f t="shared" si="10"/>
        <v>2.2826114954076129</v>
      </c>
      <c r="Q36" s="396">
        <f t="shared" si="11"/>
        <v>2.2826114954076129</v>
      </c>
      <c r="R36" s="396">
        <f t="shared" si="12"/>
        <v>2.2826114954076129</v>
      </c>
      <c r="S36" s="396">
        <f t="shared" si="13"/>
        <v>0</v>
      </c>
      <c r="T36" s="396">
        <f t="shared" si="14"/>
        <v>0</v>
      </c>
      <c r="U36" s="396">
        <f t="shared" si="15"/>
        <v>0</v>
      </c>
    </row>
    <row r="37" spans="1:21" ht="15.75" hidden="1" customHeight="1" x14ac:dyDescent="0.3">
      <c r="A37" s="202" t="str">
        <f t="shared" si="16"/>
        <v>Advanced Thermostat</v>
      </c>
      <c r="B37" s="203">
        <f t="shared" si="16"/>
        <v>11</v>
      </c>
      <c r="C37" s="204">
        <f t="shared" si="16"/>
        <v>1.3897687073494824</v>
      </c>
      <c r="D37" s="205">
        <f t="shared" si="16"/>
        <v>0.69</v>
      </c>
      <c r="E37" s="206"/>
      <c r="F37" s="206"/>
      <c r="G37" s="206"/>
      <c r="H37" s="206"/>
      <c r="I37" s="206"/>
      <c r="J37" s="206"/>
      <c r="K37" s="396">
        <f t="shared" si="5"/>
        <v>0</v>
      </c>
      <c r="L37" s="396">
        <f t="shared" si="6"/>
        <v>0</v>
      </c>
      <c r="M37" s="396">
        <f t="shared" si="7"/>
        <v>0</v>
      </c>
      <c r="N37" s="396">
        <f t="shared" si="8"/>
        <v>0</v>
      </c>
      <c r="O37" s="396">
        <f t="shared" si="9"/>
        <v>0</v>
      </c>
      <c r="P37" s="396">
        <f t="shared" si="10"/>
        <v>0</v>
      </c>
      <c r="Q37" s="396">
        <f t="shared" si="11"/>
        <v>0</v>
      </c>
      <c r="R37" s="396">
        <f t="shared" si="12"/>
        <v>0</v>
      </c>
      <c r="S37" s="396">
        <f t="shared" si="13"/>
        <v>0</v>
      </c>
      <c r="T37" s="396">
        <f t="shared" si="14"/>
        <v>0</v>
      </c>
      <c r="U37" s="396">
        <f t="shared" si="15"/>
        <v>0</v>
      </c>
    </row>
    <row r="38" spans="1:21" ht="15.75" hidden="1" customHeight="1" x14ac:dyDescent="0.3">
      <c r="A38" s="202" t="str">
        <f t="shared" si="16"/>
        <v>Specialty LED</v>
      </c>
      <c r="B38" s="203">
        <f t="shared" si="16"/>
        <v>8</v>
      </c>
      <c r="C38" s="204">
        <f t="shared" si="16"/>
        <v>1.4601896095500002</v>
      </c>
      <c r="D38" s="205">
        <f t="shared" si="16"/>
        <v>0.872</v>
      </c>
      <c r="E38" s="206"/>
      <c r="F38" s="206"/>
      <c r="G38" s="206"/>
      <c r="H38" s="206"/>
      <c r="I38" s="206"/>
      <c r="J38" s="206"/>
      <c r="K38" s="396">
        <f t="shared" si="5"/>
        <v>0</v>
      </c>
      <c r="L38" s="396">
        <f t="shared" si="6"/>
        <v>0</v>
      </c>
      <c r="M38" s="396">
        <f t="shared" si="7"/>
        <v>0</v>
      </c>
      <c r="N38" s="396">
        <f t="shared" si="8"/>
        <v>0</v>
      </c>
      <c r="O38" s="396">
        <f t="shared" si="9"/>
        <v>0</v>
      </c>
      <c r="P38" s="396">
        <f t="shared" si="10"/>
        <v>0</v>
      </c>
      <c r="Q38" s="396">
        <f t="shared" si="11"/>
        <v>0</v>
      </c>
      <c r="R38" s="396">
        <f t="shared" si="12"/>
        <v>0</v>
      </c>
      <c r="S38" s="396">
        <f t="shared" si="13"/>
        <v>0</v>
      </c>
      <c r="T38" s="396">
        <f t="shared" si="14"/>
        <v>0</v>
      </c>
      <c r="U38" s="396">
        <f t="shared" si="15"/>
        <v>0</v>
      </c>
    </row>
    <row r="39" spans="1:21" ht="15.75" hidden="1" customHeight="1" x14ac:dyDescent="0.3">
      <c r="A39" s="202" t="str">
        <f t="shared" si="16"/>
        <v>Crawl Space Insulation</v>
      </c>
      <c r="B39" s="203">
        <f t="shared" si="16"/>
        <v>30</v>
      </c>
      <c r="C39" s="204">
        <f t="shared" si="16"/>
        <v>0.83984808458495086</v>
      </c>
      <c r="D39" s="205">
        <f t="shared" si="16"/>
        <v>0.86</v>
      </c>
      <c r="E39" s="206"/>
      <c r="F39" s="206"/>
      <c r="G39" s="206"/>
      <c r="H39" s="206"/>
      <c r="I39" s="206"/>
      <c r="J39" s="206"/>
      <c r="K39" s="396">
        <f t="shared" si="5"/>
        <v>0.65767039724798193</v>
      </c>
      <c r="L39" s="396">
        <f t="shared" si="6"/>
        <v>0.65767039724798193</v>
      </c>
      <c r="M39" s="396">
        <f t="shared" si="7"/>
        <v>0.65767039724798193</v>
      </c>
      <c r="N39" s="396">
        <f t="shared" si="8"/>
        <v>0.65767039724798193</v>
      </c>
      <c r="O39" s="396">
        <f t="shared" si="9"/>
        <v>0.65767039724798193</v>
      </c>
      <c r="P39" s="396">
        <f t="shared" si="10"/>
        <v>0.65767039724798193</v>
      </c>
      <c r="Q39" s="396">
        <f t="shared" si="11"/>
        <v>0.65767039724798193</v>
      </c>
      <c r="R39" s="396">
        <f t="shared" si="12"/>
        <v>0.65767039724798193</v>
      </c>
      <c r="S39" s="396">
        <f t="shared" si="13"/>
        <v>0.65767039724798193</v>
      </c>
      <c r="T39" s="396">
        <f t="shared" si="14"/>
        <v>0.65767039724798193</v>
      </c>
      <c r="U39" s="396">
        <f t="shared" si="15"/>
        <v>0.65767039724798193</v>
      </c>
    </row>
    <row r="40" spans="1:21" ht="15.75" hidden="1" customHeight="1" x14ac:dyDescent="0.3">
      <c r="A40" s="202" t="str">
        <f t="shared" si="16"/>
        <v>Wall Insulation</v>
      </c>
      <c r="B40" s="203">
        <f t="shared" si="16"/>
        <v>30</v>
      </c>
      <c r="C40" s="204">
        <f t="shared" si="16"/>
        <v>0.84720130805589999</v>
      </c>
      <c r="D40" s="205">
        <f t="shared" si="16"/>
        <v>0.79</v>
      </c>
      <c r="E40" s="206"/>
      <c r="F40" s="206"/>
      <c r="G40" s="206"/>
      <c r="H40" s="206"/>
      <c r="I40" s="206"/>
      <c r="J40" s="206"/>
      <c r="K40" s="396">
        <f t="shared" si="5"/>
        <v>0.64277178823099668</v>
      </c>
      <c r="L40" s="396">
        <f t="shared" si="6"/>
        <v>0.64277178823099668</v>
      </c>
      <c r="M40" s="396">
        <f t="shared" si="7"/>
        <v>0.64277178823099668</v>
      </c>
      <c r="N40" s="396">
        <f t="shared" si="8"/>
        <v>0.64277178823099668</v>
      </c>
      <c r="O40" s="396">
        <f t="shared" si="9"/>
        <v>0.64277178823099668</v>
      </c>
      <c r="P40" s="396">
        <f t="shared" si="10"/>
        <v>0.64277178823099668</v>
      </c>
      <c r="Q40" s="396">
        <f t="shared" si="11"/>
        <v>0.64277178823099668</v>
      </c>
      <c r="R40" s="396">
        <f t="shared" si="12"/>
        <v>0.64277178823099668</v>
      </c>
      <c r="S40" s="396">
        <f t="shared" si="13"/>
        <v>0.64277178823099668</v>
      </c>
      <c r="T40" s="396">
        <f t="shared" si="14"/>
        <v>0.64277178823099668</v>
      </c>
      <c r="U40" s="396">
        <f t="shared" si="15"/>
        <v>0.64277178823099668</v>
      </c>
    </row>
    <row r="41" spans="1:21" ht="15.75" hidden="1" customHeight="1" x14ac:dyDescent="0.3">
      <c r="A41" s="202" t="str">
        <f t="shared" si="16"/>
        <v>Advanced Power Strip</v>
      </c>
      <c r="B41" s="203">
        <f t="shared" si="16"/>
        <v>7</v>
      </c>
      <c r="C41" s="204">
        <f t="shared" si="16"/>
        <v>0.84460000000000002</v>
      </c>
      <c r="D41" s="205">
        <f t="shared" si="16"/>
        <v>0.67</v>
      </c>
      <c r="E41" s="206"/>
      <c r="F41" s="206"/>
      <c r="G41" s="206"/>
      <c r="H41" s="206"/>
      <c r="I41" s="206"/>
      <c r="J41" s="206"/>
      <c r="K41" s="396">
        <f t="shared" si="5"/>
        <v>0</v>
      </c>
      <c r="L41" s="396">
        <f t="shared" si="6"/>
        <v>0</v>
      </c>
      <c r="M41" s="396">
        <f t="shared" si="7"/>
        <v>0</v>
      </c>
      <c r="N41" s="396">
        <f t="shared" si="8"/>
        <v>0</v>
      </c>
      <c r="O41" s="396">
        <f t="shared" si="9"/>
        <v>0</v>
      </c>
      <c r="P41" s="396">
        <f t="shared" si="10"/>
        <v>0</v>
      </c>
      <c r="Q41" s="396">
        <f t="shared" si="11"/>
        <v>0</v>
      </c>
      <c r="R41" s="396">
        <f t="shared" si="12"/>
        <v>0</v>
      </c>
      <c r="S41" s="396">
        <f t="shared" si="13"/>
        <v>0</v>
      </c>
      <c r="T41" s="396">
        <f t="shared" si="14"/>
        <v>0</v>
      </c>
      <c r="U41" s="396">
        <f t="shared" si="15"/>
        <v>0</v>
      </c>
    </row>
    <row r="42" spans="1:21" ht="15.75" hidden="1" customHeight="1" x14ac:dyDescent="0.3">
      <c r="A42" s="202" t="str">
        <f t="shared" si="16"/>
        <v>Ductless Heat Pump TOS</v>
      </c>
      <c r="B42" s="203">
        <f t="shared" si="16"/>
        <v>16</v>
      </c>
      <c r="C42" s="204">
        <f t="shared" si="16"/>
        <v>4.2815604386948793</v>
      </c>
      <c r="D42" s="205">
        <f t="shared" si="16"/>
        <v>0.8</v>
      </c>
      <c r="E42" s="206"/>
      <c r="F42" s="206"/>
      <c r="G42" s="206"/>
      <c r="H42" s="206"/>
      <c r="I42" s="206"/>
      <c r="J42" s="206"/>
      <c r="K42" s="396">
        <f t="shared" si="5"/>
        <v>4.2815604386948793</v>
      </c>
      <c r="L42" s="396">
        <f t="shared" si="6"/>
        <v>4.2815604386948793</v>
      </c>
      <c r="M42" s="396">
        <f t="shared" si="7"/>
        <v>4.2815604386948793</v>
      </c>
      <c r="N42" s="396">
        <f t="shared" si="8"/>
        <v>4.2815604386948793</v>
      </c>
      <c r="O42" s="396">
        <f t="shared" si="9"/>
        <v>4.2815604386948793</v>
      </c>
      <c r="P42" s="396">
        <f t="shared" si="10"/>
        <v>0</v>
      </c>
      <c r="Q42" s="396">
        <f t="shared" si="11"/>
        <v>0</v>
      </c>
      <c r="R42" s="396">
        <f t="shared" si="12"/>
        <v>0</v>
      </c>
      <c r="S42" s="396">
        <f t="shared" si="13"/>
        <v>0</v>
      </c>
      <c r="T42" s="396">
        <f t="shared" si="14"/>
        <v>0</v>
      </c>
      <c r="U42" s="396">
        <f t="shared" si="15"/>
        <v>0</v>
      </c>
    </row>
    <row r="43" spans="1:21" ht="15.75" hidden="1" customHeight="1" x14ac:dyDescent="0.3">
      <c r="A43" s="202" t="str">
        <f t="shared" si="16"/>
        <v>Central AC TOS</v>
      </c>
      <c r="B43" s="203">
        <f t="shared" si="16"/>
        <v>18</v>
      </c>
      <c r="C43" s="204">
        <f t="shared" si="16"/>
        <v>0.49558195862791299</v>
      </c>
      <c r="D43" s="205">
        <f t="shared" si="16"/>
        <v>0.8</v>
      </c>
      <c r="E43" s="206"/>
      <c r="F43" s="206"/>
      <c r="G43" s="206"/>
      <c r="H43" s="206"/>
      <c r="I43" s="206"/>
      <c r="J43" s="206"/>
      <c r="K43" s="396">
        <f t="shared" si="5"/>
        <v>0.49558195862791299</v>
      </c>
      <c r="L43" s="396">
        <f t="shared" si="6"/>
        <v>0.49558195862791299</v>
      </c>
      <c r="M43" s="396">
        <f t="shared" si="7"/>
        <v>0.49558195862791299</v>
      </c>
      <c r="N43" s="396">
        <f t="shared" si="8"/>
        <v>0.49558195862791299</v>
      </c>
      <c r="O43" s="396">
        <f t="shared" si="9"/>
        <v>0.49558195862791299</v>
      </c>
      <c r="P43" s="396">
        <f t="shared" si="10"/>
        <v>0.49558195862791299</v>
      </c>
      <c r="Q43" s="396">
        <f t="shared" si="11"/>
        <v>0.49558195862791299</v>
      </c>
      <c r="R43" s="396">
        <f t="shared" si="12"/>
        <v>0</v>
      </c>
      <c r="S43" s="396">
        <f t="shared" si="13"/>
        <v>0</v>
      </c>
      <c r="T43" s="396">
        <f t="shared" si="14"/>
        <v>0</v>
      </c>
      <c r="U43" s="396">
        <f t="shared" si="15"/>
        <v>0</v>
      </c>
    </row>
    <row r="44" spans="1:21" ht="15.75" hidden="1" customHeight="1" x14ac:dyDescent="0.3">
      <c r="A44" s="202" t="str">
        <f t="shared" si="16"/>
        <v>Duct Sealing</v>
      </c>
      <c r="B44" s="203">
        <f t="shared" si="16"/>
        <v>20</v>
      </c>
      <c r="C44" s="204">
        <f t="shared" si="16"/>
        <v>0.36131020002758624</v>
      </c>
      <c r="D44" s="205">
        <f t="shared" si="16"/>
        <v>0.8</v>
      </c>
      <c r="E44" s="206"/>
      <c r="F44" s="206"/>
      <c r="G44" s="206"/>
      <c r="H44" s="206"/>
      <c r="I44" s="206"/>
      <c r="J44" s="206"/>
      <c r="K44" s="396">
        <f t="shared" si="5"/>
        <v>0.36131020002758624</v>
      </c>
      <c r="L44" s="396">
        <f t="shared" si="6"/>
        <v>0.36131020002758624</v>
      </c>
      <c r="M44" s="396">
        <f t="shared" si="7"/>
        <v>0.36131020002758624</v>
      </c>
      <c r="N44" s="396">
        <f t="shared" si="8"/>
        <v>0.36131020002758624</v>
      </c>
      <c r="O44" s="396">
        <f t="shared" si="9"/>
        <v>0.36131020002758624</v>
      </c>
      <c r="P44" s="396">
        <f t="shared" si="10"/>
        <v>0.36131020002758624</v>
      </c>
      <c r="Q44" s="396">
        <f t="shared" si="11"/>
        <v>0.36131020002758624</v>
      </c>
      <c r="R44" s="396">
        <f t="shared" si="12"/>
        <v>0.36131020002758624</v>
      </c>
      <c r="S44" s="396">
        <f t="shared" si="13"/>
        <v>0.36131020002758624</v>
      </c>
      <c r="T44" s="396">
        <f t="shared" si="14"/>
        <v>0</v>
      </c>
      <c r="U44" s="396">
        <f t="shared" si="15"/>
        <v>0</v>
      </c>
    </row>
    <row r="45" spans="1:21" ht="15.75" hidden="1" customHeight="1" x14ac:dyDescent="0.3">
      <c r="A45" s="202" t="str">
        <f t="shared" si="16"/>
        <v>Connected LED</v>
      </c>
      <c r="B45" s="203">
        <f t="shared" si="16"/>
        <v>10</v>
      </c>
      <c r="C45" s="204">
        <f t="shared" si="16"/>
        <v>0.281670321492</v>
      </c>
      <c r="D45" s="205">
        <f t="shared" si="16"/>
        <v>0.67</v>
      </c>
      <c r="E45" s="206"/>
      <c r="F45" s="206"/>
      <c r="G45" s="206"/>
      <c r="H45" s="206"/>
      <c r="I45" s="206"/>
      <c r="J45" s="206"/>
      <c r="K45" s="396">
        <f t="shared" si="5"/>
        <v>0</v>
      </c>
      <c r="L45" s="396">
        <f t="shared" si="6"/>
        <v>0</v>
      </c>
      <c r="M45" s="396">
        <f t="shared" si="7"/>
        <v>0</v>
      </c>
      <c r="N45" s="396">
        <f t="shared" si="8"/>
        <v>0</v>
      </c>
      <c r="O45" s="396">
        <f t="shared" si="9"/>
        <v>0</v>
      </c>
      <c r="P45" s="396">
        <f t="shared" si="10"/>
        <v>0</v>
      </c>
      <c r="Q45" s="396">
        <f t="shared" si="11"/>
        <v>0</v>
      </c>
      <c r="R45" s="396">
        <f t="shared" si="12"/>
        <v>0</v>
      </c>
      <c r="S45" s="396">
        <f t="shared" si="13"/>
        <v>0</v>
      </c>
      <c r="T45" s="396">
        <f t="shared" si="14"/>
        <v>0</v>
      </c>
      <c r="U45" s="396">
        <f t="shared" si="15"/>
        <v>0</v>
      </c>
    </row>
    <row r="46" spans="1:21" ht="15.75" hidden="1" customHeight="1" x14ac:dyDescent="0.3">
      <c r="A46" s="202" t="str">
        <f t="shared" si="16"/>
        <v>Rim Joist Insulation</v>
      </c>
      <c r="B46" s="203">
        <f t="shared" si="16"/>
        <v>30</v>
      </c>
      <c r="C46" s="204">
        <f t="shared" si="16"/>
        <v>0.20443695307103962</v>
      </c>
      <c r="D46" s="205">
        <f t="shared" si="16"/>
        <v>0.63</v>
      </c>
      <c r="E46" s="206"/>
      <c r="F46" s="206"/>
      <c r="G46" s="206"/>
      <c r="H46" s="206"/>
      <c r="I46" s="206"/>
      <c r="J46" s="206"/>
      <c r="K46" s="396">
        <f t="shared" si="5"/>
        <v>0.15463692641909368</v>
      </c>
      <c r="L46" s="396">
        <f t="shared" si="6"/>
        <v>0.15463692641909368</v>
      </c>
      <c r="M46" s="396">
        <f t="shared" si="7"/>
        <v>0.15463692641909368</v>
      </c>
      <c r="N46" s="396">
        <f t="shared" si="8"/>
        <v>0.15463692641909368</v>
      </c>
      <c r="O46" s="396">
        <f t="shared" si="9"/>
        <v>0.15463692641909368</v>
      </c>
      <c r="P46" s="396">
        <f t="shared" si="10"/>
        <v>0.15463692641909368</v>
      </c>
      <c r="Q46" s="396">
        <f t="shared" si="11"/>
        <v>0.15463692641909368</v>
      </c>
      <c r="R46" s="396">
        <f t="shared" si="12"/>
        <v>0.15463692641909368</v>
      </c>
      <c r="S46" s="396">
        <f t="shared" si="13"/>
        <v>0.15463692641909368</v>
      </c>
      <c r="T46" s="396">
        <f t="shared" si="14"/>
        <v>0.15463692641909368</v>
      </c>
      <c r="U46" s="396">
        <f t="shared" si="15"/>
        <v>0.15463692641909368</v>
      </c>
    </row>
    <row r="47" spans="1:21" ht="15.75" hidden="1" customHeight="1" x14ac:dyDescent="0.3">
      <c r="A47" s="202" t="str">
        <f t="shared" si="16"/>
        <v>Knee Wall Insulation</v>
      </c>
      <c r="B47" s="203">
        <f t="shared" si="16"/>
        <v>30</v>
      </c>
      <c r="C47" s="204">
        <f t="shared" si="16"/>
        <v>0.15929352873427485</v>
      </c>
      <c r="D47" s="205">
        <f t="shared" si="16"/>
        <v>0.65</v>
      </c>
      <c r="E47" s="206"/>
      <c r="F47" s="206"/>
      <c r="G47" s="206"/>
      <c r="H47" s="206"/>
      <c r="I47" s="206"/>
      <c r="J47" s="206"/>
      <c r="K47" s="396">
        <f t="shared" si="5"/>
        <v>0.11672144828934568</v>
      </c>
      <c r="L47" s="396">
        <f t="shared" si="6"/>
        <v>0.11672144828934568</v>
      </c>
      <c r="M47" s="396">
        <f t="shared" si="7"/>
        <v>0.11672144828934568</v>
      </c>
      <c r="N47" s="396">
        <f t="shared" si="8"/>
        <v>0.11672144828934568</v>
      </c>
      <c r="O47" s="396">
        <f t="shared" si="9"/>
        <v>0.11672144828934568</v>
      </c>
      <c r="P47" s="396">
        <f t="shared" si="10"/>
        <v>0.11672144828934568</v>
      </c>
      <c r="Q47" s="396">
        <f t="shared" si="11"/>
        <v>0.11672144828934568</v>
      </c>
      <c r="R47" s="396">
        <f t="shared" si="12"/>
        <v>0.11672144828934568</v>
      </c>
      <c r="S47" s="396">
        <f t="shared" si="13"/>
        <v>0.11672144828934568</v>
      </c>
      <c r="T47" s="396">
        <f t="shared" si="14"/>
        <v>0.11672144828934568</v>
      </c>
      <c r="U47" s="396">
        <f t="shared" si="15"/>
        <v>0.11672144828934568</v>
      </c>
    </row>
    <row r="48" spans="1:21" ht="15.75" hidden="1" customHeight="1" x14ac:dyDescent="0.3">
      <c r="A48" s="202" t="str">
        <f t="shared" si="16"/>
        <v>Faucet Aerator</v>
      </c>
      <c r="B48" s="203">
        <f t="shared" si="16"/>
        <v>10</v>
      </c>
      <c r="C48" s="204">
        <f t="shared" si="16"/>
        <v>3.5668172332298805E-2</v>
      </c>
      <c r="D48" s="205">
        <f t="shared" si="16"/>
        <v>0.66</v>
      </c>
      <c r="E48" s="206"/>
      <c r="F48" s="206"/>
      <c r="G48" s="206"/>
      <c r="H48" s="206"/>
      <c r="I48" s="206"/>
      <c r="J48" s="206"/>
      <c r="K48" s="396">
        <f t="shared" si="5"/>
        <v>0</v>
      </c>
      <c r="L48" s="396">
        <f t="shared" si="6"/>
        <v>0</v>
      </c>
      <c r="M48" s="396">
        <f t="shared" si="7"/>
        <v>0</v>
      </c>
      <c r="N48" s="396">
        <f t="shared" si="8"/>
        <v>0</v>
      </c>
      <c r="O48" s="396">
        <f t="shared" si="9"/>
        <v>0</v>
      </c>
      <c r="P48" s="396">
        <f t="shared" si="10"/>
        <v>0</v>
      </c>
      <c r="Q48" s="396">
        <f t="shared" si="11"/>
        <v>0</v>
      </c>
      <c r="R48" s="396">
        <f t="shared" si="12"/>
        <v>0</v>
      </c>
      <c r="S48" s="396">
        <f t="shared" si="13"/>
        <v>0</v>
      </c>
      <c r="T48" s="396">
        <f t="shared" si="14"/>
        <v>0</v>
      </c>
      <c r="U48" s="396">
        <f t="shared" si="15"/>
        <v>0</v>
      </c>
    </row>
    <row r="49" spans="1:21" ht="15.75" hidden="1" customHeight="1" x14ac:dyDescent="0.3">
      <c r="A49" s="202" t="str">
        <f t="shared" si="16"/>
        <v>Low Flow Showerhead</v>
      </c>
      <c r="B49" s="203">
        <f t="shared" si="16"/>
        <v>10</v>
      </c>
      <c r="C49" s="204">
        <f t="shared" si="16"/>
        <v>3.4803560999930289E-2</v>
      </c>
      <c r="D49" s="205">
        <f t="shared" si="16"/>
        <v>0.67</v>
      </c>
      <c r="E49" s="206"/>
      <c r="F49" s="206"/>
      <c r="G49" s="206"/>
      <c r="H49" s="206"/>
      <c r="I49" s="206"/>
      <c r="J49" s="206"/>
      <c r="K49" s="396">
        <f t="shared" si="5"/>
        <v>0</v>
      </c>
      <c r="L49" s="396">
        <f t="shared" si="6"/>
        <v>0</v>
      </c>
      <c r="M49" s="396">
        <f t="shared" si="7"/>
        <v>0</v>
      </c>
      <c r="N49" s="396">
        <f t="shared" si="8"/>
        <v>0</v>
      </c>
      <c r="O49" s="396">
        <f t="shared" si="9"/>
        <v>0</v>
      </c>
      <c r="P49" s="396">
        <f t="shared" si="10"/>
        <v>0</v>
      </c>
      <c r="Q49" s="396">
        <f t="shared" si="11"/>
        <v>0</v>
      </c>
      <c r="R49" s="396">
        <f t="shared" si="12"/>
        <v>0</v>
      </c>
      <c r="S49" s="396">
        <f t="shared" si="13"/>
        <v>0</v>
      </c>
      <c r="T49" s="396">
        <f t="shared" si="14"/>
        <v>0</v>
      </c>
      <c r="U49" s="396">
        <f t="shared" si="15"/>
        <v>0</v>
      </c>
    </row>
    <row r="50" spans="1:21" ht="15.75" hidden="1" customHeight="1" x14ac:dyDescent="0.3">
      <c r="A50" s="202" t="e">
        <f>#REF!</f>
        <v>#REF!</v>
      </c>
      <c r="B50" s="203" t="e">
        <f>#REF!</f>
        <v>#REF!</v>
      </c>
      <c r="C50" s="204" t="e">
        <f>#REF!</f>
        <v>#REF!</v>
      </c>
      <c r="D50" s="205" t="e">
        <f>#REF!</f>
        <v>#REF!</v>
      </c>
      <c r="E50" s="206"/>
      <c r="F50" s="206"/>
      <c r="G50" s="206"/>
      <c r="H50" s="206"/>
      <c r="I50" s="206"/>
      <c r="J50" s="206"/>
      <c r="K50" s="396" t="e">
        <f>#REF!</f>
        <v>#REF!</v>
      </c>
      <c r="L50" s="396" t="e">
        <f>#REF!</f>
        <v>#REF!</v>
      </c>
      <c r="M50" s="396" t="e">
        <f>#REF!</f>
        <v>#REF!</v>
      </c>
      <c r="N50" s="396" t="e">
        <f>#REF!</f>
        <v>#REF!</v>
      </c>
      <c r="O50" s="396" t="e">
        <f>#REF!</f>
        <v>#REF!</v>
      </c>
      <c r="P50" s="396" t="e">
        <f>#REF!</f>
        <v>#REF!</v>
      </c>
      <c r="Q50" s="396" t="e">
        <f>#REF!</f>
        <v>#REF!</v>
      </c>
      <c r="R50" s="396" t="e">
        <f>#REF!</f>
        <v>#REF!</v>
      </c>
      <c r="S50" s="396" t="e">
        <f>#REF!</f>
        <v>#REF!</v>
      </c>
      <c r="T50" s="396" t="e">
        <f>#REF!</f>
        <v>#REF!</v>
      </c>
      <c r="U50" s="396" t="e">
        <f>#REF!</f>
        <v>#REF!</v>
      </c>
    </row>
    <row r="51" spans="1:21" ht="15.75" hidden="1" customHeight="1" x14ac:dyDescent="0.3">
      <c r="A51" s="202" t="e">
        <f>#REF!</f>
        <v>#REF!</v>
      </c>
      <c r="B51" s="203" t="e">
        <f>#REF!</f>
        <v>#REF!</v>
      </c>
      <c r="C51" s="204" t="e">
        <f>#REF!</f>
        <v>#REF!</v>
      </c>
      <c r="D51" s="205" t="e">
        <f>#REF!</f>
        <v>#REF!</v>
      </c>
      <c r="E51" s="206"/>
      <c r="F51" s="206"/>
      <c r="G51" s="206"/>
      <c r="H51" s="206"/>
      <c r="I51" s="206"/>
      <c r="J51" s="206"/>
      <c r="K51" s="396" t="e">
        <f>#REF!</f>
        <v>#REF!</v>
      </c>
      <c r="L51" s="396" t="e">
        <f>#REF!</f>
        <v>#REF!</v>
      </c>
      <c r="M51" s="396" t="e">
        <f>#REF!</f>
        <v>#REF!</v>
      </c>
      <c r="N51" s="396" t="e">
        <f>#REF!</f>
        <v>#REF!</v>
      </c>
      <c r="O51" s="396" t="e">
        <f>#REF!</f>
        <v>#REF!</v>
      </c>
      <c r="P51" s="396" t="e">
        <f>#REF!</f>
        <v>#REF!</v>
      </c>
      <c r="Q51" s="396" t="e">
        <f>#REF!</f>
        <v>#REF!</v>
      </c>
      <c r="R51" s="396" t="e">
        <f>#REF!</f>
        <v>#REF!</v>
      </c>
      <c r="S51" s="396" t="e">
        <f>#REF!</f>
        <v>#REF!</v>
      </c>
      <c r="T51" s="396" t="e">
        <f>#REF!</f>
        <v>#REF!</v>
      </c>
      <c r="U51" s="396" t="e">
        <f>#REF!</f>
        <v>#REF!</v>
      </c>
    </row>
    <row r="52" spans="1:21" ht="15.75" hidden="1" customHeight="1" x14ac:dyDescent="0.3">
      <c r="A52" s="202" t="e">
        <f>#REF!</f>
        <v>#REF!</v>
      </c>
      <c r="B52" s="203" t="e">
        <f>#REF!</f>
        <v>#REF!</v>
      </c>
      <c r="C52" s="204" t="e">
        <f>#REF!</f>
        <v>#REF!</v>
      </c>
      <c r="D52" s="205" t="e">
        <f>#REF!</f>
        <v>#REF!</v>
      </c>
      <c r="E52" s="206"/>
      <c r="F52" s="206"/>
      <c r="G52" s="206"/>
      <c r="H52" s="206"/>
      <c r="I52" s="206"/>
      <c r="J52" s="206"/>
      <c r="K52" s="396" t="e">
        <f>#REF!</f>
        <v>#REF!</v>
      </c>
      <c r="L52" s="396" t="e">
        <f>#REF!</f>
        <v>#REF!</v>
      </c>
      <c r="M52" s="396" t="e">
        <f>#REF!</f>
        <v>#REF!</v>
      </c>
      <c r="N52" s="396" t="e">
        <f>#REF!</f>
        <v>#REF!</v>
      </c>
      <c r="O52" s="396" t="e">
        <f>#REF!</f>
        <v>#REF!</v>
      </c>
      <c r="P52" s="396" t="e">
        <f>#REF!</f>
        <v>#REF!</v>
      </c>
      <c r="Q52" s="396" t="e">
        <f>#REF!</f>
        <v>#REF!</v>
      </c>
      <c r="R52" s="396" t="e">
        <f>#REF!</f>
        <v>#REF!</v>
      </c>
      <c r="S52" s="396" t="e">
        <f>#REF!</f>
        <v>#REF!</v>
      </c>
      <c r="T52" s="396" t="e">
        <f>#REF!</f>
        <v>#REF!</v>
      </c>
      <c r="U52" s="396" t="e">
        <f>#REF!</f>
        <v>#REF!</v>
      </c>
    </row>
    <row r="53" spans="1:21" ht="15.75" hidden="1" customHeight="1" x14ac:dyDescent="0.3">
      <c r="A53" s="202" t="e">
        <f>#REF!</f>
        <v>#REF!</v>
      </c>
      <c r="B53" s="203" t="e">
        <f>#REF!</f>
        <v>#REF!</v>
      </c>
      <c r="C53" s="204" t="e">
        <f>#REF!</f>
        <v>#REF!</v>
      </c>
      <c r="D53" s="205" t="e">
        <f>#REF!</f>
        <v>#REF!</v>
      </c>
      <c r="E53" s="206"/>
      <c r="F53" s="206"/>
      <c r="G53" s="206"/>
      <c r="H53" s="206"/>
      <c r="I53" s="206"/>
      <c r="J53" s="206"/>
      <c r="K53" s="396" t="e">
        <f>#REF!</f>
        <v>#REF!</v>
      </c>
      <c r="L53" s="396" t="e">
        <f>#REF!</f>
        <v>#REF!</v>
      </c>
      <c r="M53" s="396" t="e">
        <f>#REF!</f>
        <v>#REF!</v>
      </c>
      <c r="N53" s="396" t="e">
        <f>#REF!</f>
        <v>#REF!</v>
      </c>
      <c r="O53" s="396" t="e">
        <f>#REF!</f>
        <v>#REF!</v>
      </c>
      <c r="P53" s="396" t="e">
        <f>#REF!</f>
        <v>#REF!</v>
      </c>
      <c r="Q53" s="396" t="e">
        <f>#REF!</f>
        <v>#REF!</v>
      </c>
      <c r="R53" s="396" t="e">
        <f>#REF!</f>
        <v>#REF!</v>
      </c>
      <c r="S53" s="396" t="e">
        <f>#REF!</f>
        <v>#REF!</v>
      </c>
      <c r="T53" s="396" t="e">
        <f>#REF!</f>
        <v>#REF!</v>
      </c>
      <c r="U53" s="396" t="e">
        <f>#REF!</f>
        <v>#REF!</v>
      </c>
    </row>
    <row r="54" spans="1:21" ht="15.75" hidden="1" customHeight="1" x14ac:dyDescent="0.3">
      <c r="A54" s="202" t="e">
        <f>#REF!</f>
        <v>#REF!</v>
      </c>
      <c r="B54" s="203" t="e">
        <f>#REF!</f>
        <v>#REF!</v>
      </c>
      <c r="C54" s="204" t="e">
        <f>#REF!</f>
        <v>#REF!</v>
      </c>
      <c r="D54" s="205" t="e">
        <f>#REF!</f>
        <v>#REF!</v>
      </c>
      <c r="E54" s="206"/>
      <c r="F54" s="206"/>
      <c r="G54" s="206"/>
      <c r="H54" s="206"/>
      <c r="I54" s="206"/>
      <c r="J54" s="206"/>
      <c r="K54" s="396" t="e">
        <f>#REF!</f>
        <v>#REF!</v>
      </c>
      <c r="L54" s="396" t="e">
        <f>#REF!</f>
        <v>#REF!</v>
      </c>
      <c r="M54" s="396" t="e">
        <f>#REF!</f>
        <v>#REF!</v>
      </c>
      <c r="N54" s="396" t="e">
        <f>#REF!</f>
        <v>#REF!</v>
      </c>
      <c r="O54" s="396" t="e">
        <f>#REF!</f>
        <v>#REF!</v>
      </c>
      <c r="P54" s="396" t="e">
        <f>#REF!</f>
        <v>#REF!</v>
      </c>
      <c r="Q54" s="396" t="e">
        <f>#REF!</f>
        <v>#REF!</v>
      </c>
      <c r="R54" s="396" t="e">
        <f>#REF!</f>
        <v>#REF!</v>
      </c>
      <c r="S54" s="396" t="e">
        <f>#REF!</f>
        <v>#REF!</v>
      </c>
      <c r="T54" s="396" t="e">
        <f>#REF!</f>
        <v>#REF!</v>
      </c>
      <c r="U54" s="396" t="e">
        <f>#REF!</f>
        <v>#REF!</v>
      </c>
    </row>
    <row r="55" spans="1:21" ht="15.75" hidden="1" customHeight="1" x14ac:dyDescent="0.3">
      <c r="A55" s="202" t="e">
        <f>#REF!</f>
        <v>#REF!</v>
      </c>
      <c r="B55" s="203" t="e">
        <f>#REF!</f>
        <v>#REF!</v>
      </c>
      <c r="C55" s="204" t="e">
        <f>#REF!</f>
        <v>#REF!</v>
      </c>
      <c r="D55" s="205" t="e">
        <f>#REF!</f>
        <v>#REF!</v>
      </c>
      <c r="E55" s="206"/>
      <c r="F55" s="206"/>
      <c r="G55" s="206"/>
      <c r="H55" s="206"/>
      <c r="I55" s="206"/>
      <c r="J55" s="206"/>
      <c r="K55" s="396" t="e">
        <f>#REF!</f>
        <v>#REF!</v>
      </c>
      <c r="L55" s="396" t="e">
        <f>#REF!</f>
        <v>#REF!</v>
      </c>
      <c r="M55" s="396" t="e">
        <f>#REF!</f>
        <v>#REF!</v>
      </c>
      <c r="N55" s="396" t="e">
        <f>#REF!</f>
        <v>#REF!</v>
      </c>
      <c r="O55" s="396" t="e">
        <f>#REF!</f>
        <v>#REF!</v>
      </c>
      <c r="P55" s="396" t="e">
        <f>#REF!</f>
        <v>#REF!</v>
      </c>
      <c r="Q55" s="396" t="e">
        <f>#REF!</f>
        <v>#REF!</v>
      </c>
      <c r="R55" s="396" t="e">
        <f>#REF!</f>
        <v>#REF!</v>
      </c>
      <c r="S55" s="396" t="e">
        <f>#REF!</f>
        <v>#REF!</v>
      </c>
      <c r="T55" s="396" t="e">
        <f>#REF!</f>
        <v>#REF!</v>
      </c>
      <c r="U55" s="396" t="e">
        <f>#REF!</f>
        <v>#REF!</v>
      </c>
    </row>
    <row r="56" spans="1:21" ht="15.75" hidden="1" customHeight="1" x14ac:dyDescent="0.3">
      <c r="A56" s="202" t="e">
        <f>#REF!</f>
        <v>#REF!</v>
      </c>
      <c r="B56" s="203" t="e">
        <f>#REF!</f>
        <v>#REF!</v>
      </c>
      <c r="C56" s="204" t="e">
        <f>#REF!</f>
        <v>#REF!</v>
      </c>
      <c r="D56" s="205" t="e">
        <f>#REF!</f>
        <v>#REF!</v>
      </c>
      <c r="E56" s="206"/>
      <c r="F56" s="206"/>
      <c r="G56" s="206"/>
      <c r="H56" s="206"/>
      <c r="I56" s="206"/>
      <c r="J56" s="206"/>
      <c r="K56" s="396" t="e">
        <f>#REF!</f>
        <v>#REF!</v>
      </c>
      <c r="L56" s="396" t="e">
        <f>#REF!</f>
        <v>#REF!</v>
      </c>
      <c r="M56" s="396" t="e">
        <f>#REF!</f>
        <v>#REF!</v>
      </c>
      <c r="N56" s="396" t="e">
        <f>#REF!</f>
        <v>#REF!</v>
      </c>
      <c r="O56" s="396" t="e">
        <f>#REF!</f>
        <v>#REF!</v>
      </c>
      <c r="P56" s="396" t="e">
        <f>#REF!</f>
        <v>#REF!</v>
      </c>
      <c r="Q56" s="396" t="e">
        <f>#REF!</f>
        <v>#REF!</v>
      </c>
      <c r="R56" s="396" t="e">
        <f>#REF!</f>
        <v>#REF!</v>
      </c>
      <c r="S56" s="396" t="e">
        <f>#REF!</f>
        <v>#REF!</v>
      </c>
      <c r="T56" s="396" t="e">
        <f>#REF!</f>
        <v>#REF!</v>
      </c>
      <c r="U56" s="396" t="e">
        <f>#REF!</f>
        <v>#REF!</v>
      </c>
    </row>
    <row r="57" spans="1:21" ht="15.75" hidden="1" customHeight="1" x14ac:dyDescent="0.3">
      <c r="A57" s="183" t="str">
        <f t="shared" ref="A57:A59" si="17">A24</f>
        <v>2024 CPAS</v>
      </c>
      <c r="B57" s="199"/>
      <c r="C57" s="185">
        <f>C24</f>
        <v>41.057577817963548</v>
      </c>
      <c r="D57" s="208">
        <f>D24</f>
        <v>1</v>
      </c>
      <c r="E57" s="86"/>
      <c r="F57" s="75"/>
      <c r="G57" s="75"/>
      <c r="H57" s="75"/>
      <c r="I57" s="75"/>
      <c r="J57" s="75"/>
      <c r="K57" s="185">
        <f t="shared" ref="K57:U59" si="18">V24</f>
        <v>15.432116923906783</v>
      </c>
      <c r="L57" s="185">
        <f t="shared" si="18"/>
        <v>15.432116923906783</v>
      </c>
      <c r="M57" s="185">
        <f t="shared" si="18"/>
        <v>15.432116923906783</v>
      </c>
      <c r="N57" s="185">
        <f t="shared" si="18"/>
        <v>15.432116923906783</v>
      </c>
      <c r="O57" s="185">
        <f t="shared" si="18"/>
        <v>15.432116923906783</v>
      </c>
      <c r="P57" s="185">
        <f t="shared" si="18"/>
        <v>11.150556485211904</v>
      </c>
      <c r="Q57" s="185">
        <f t="shared" si="18"/>
        <v>11.150556485211904</v>
      </c>
      <c r="R57" s="185">
        <f t="shared" si="18"/>
        <v>9.2808049228984473</v>
      </c>
      <c r="S57" s="185">
        <f t="shared" si="18"/>
        <v>6.9981934274908326</v>
      </c>
      <c r="T57" s="185">
        <f t="shared" si="18"/>
        <v>3.4613799702449795</v>
      </c>
      <c r="U57" s="185">
        <f t="shared" si="18"/>
        <v>3.4613799702449795</v>
      </c>
    </row>
    <row r="58" spans="1:21" ht="15.75" hidden="1" customHeight="1" x14ac:dyDescent="0.3">
      <c r="A58" s="183" t="str">
        <f t="shared" si="17"/>
        <v>Expiring 2024 CPAS</v>
      </c>
      <c r="B58" s="188"/>
      <c r="C58" s="189"/>
      <c r="D58" s="200"/>
      <c r="E58" s="78"/>
      <c r="F58" s="78"/>
      <c r="G58" s="78"/>
      <c r="H58" s="78"/>
      <c r="I58" s="78"/>
      <c r="J58" s="79"/>
      <c r="K58" s="177">
        <f t="shared" si="18"/>
        <v>1.3897687073494822</v>
      </c>
      <c r="L58" s="191">
        <f t="shared" si="18"/>
        <v>0</v>
      </c>
      <c r="M58" s="191">
        <f t="shared" si="18"/>
        <v>0</v>
      </c>
      <c r="N58" s="191">
        <f t="shared" si="18"/>
        <v>0</v>
      </c>
      <c r="O58" s="191">
        <f t="shared" si="18"/>
        <v>0</v>
      </c>
      <c r="P58" s="191">
        <f t="shared" si="18"/>
        <v>4.2815604386948785</v>
      </c>
      <c r="Q58" s="191">
        <f t="shared" si="18"/>
        <v>0</v>
      </c>
      <c r="R58" s="191">
        <f t="shared" si="18"/>
        <v>1.8697515623134571</v>
      </c>
      <c r="S58" s="191">
        <f t="shared" si="18"/>
        <v>2.2826114954076147</v>
      </c>
      <c r="T58" s="191">
        <f t="shared" si="18"/>
        <v>3.5368134572458532</v>
      </c>
      <c r="U58" s="191">
        <f t="shared" si="18"/>
        <v>0</v>
      </c>
    </row>
    <row r="59" spans="1:21" ht="15.75" hidden="1" customHeight="1" x14ac:dyDescent="0.3">
      <c r="A59" s="183" t="str">
        <f t="shared" si="17"/>
        <v>Expired 2024 CPAS</v>
      </c>
      <c r="B59" s="188"/>
      <c r="C59" s="189"/>
      <c r="D59" s="189"/>
      <c r="E59" s="75"/>
      <c r="F59" s="75"/>
      <c r="G59" s="75"/>
      <c r="H59" s="75"/>
      <c r="I59" s="75"/>
      <c r="J59" s="80"/>
      <c r="K59" s="177">
        <f t="shared" si="18"/>
        <v>25.625460894056765</v>
      </c>
      <c r="L59" s="193">
        <f t="shared" si="18"/>
        <v>25.625460894056765</v>
      </c>
      <c r="M59" s="193">
        <f t="shared" si="18"/>
        <v>25.625460894056765</v>
      </c>
      <c r="N59" s="193">
        <f t="shared" si="18"/>
        <v>25.625460894056765</v>
      </c>
      <c r="O59" s="193">
        <f t="shared" si="18"/>
        <v>25.625460894056765</v>
      </c>
      <c r="P59" s="193">
        <f t="shared" si="18"/>
        <v>29.907021332751643</v>
      </c>
      <c r="Q59" s="193">
        <f t="shared" si="18"/>
        <v>29.907021332751643</v>
      </c>
      <c r="R59" s="193">
        <f t="shared" si="18"/>
        <v>31.7767728950651</v>
      </c>
      <c r="S59" s="193">
        <f t="shared" si="18"/>
        <v>34.059384390472715</v>
      </c>
      <c r="T59" s="193">
        <f t="shared" si="18"/>
        <v>37.596197847718571</v>
      </c>
      <c r="U59" s="193">
        <f t="shared" si="18"/>
        <v>37.596197847718571</v>
      </c>
    </row>
    <row r="60" spans="1:21" ht="15.75" hidden="1" customHeight="1" x14ac:dyDescent="0.3">
      <c r="A60" s="196" t="str">
        <f>A27</f>
        <v>WAML</v>
      </c>
      <c r="B60" s="209">
        <f>B27</f>
        <v>15.656468183628117</v>
      </c>
      <c r="C60" s="56"/>
      <c r="D60" s="30"/>
      <c r="E60" s="30"/>
      <c r="F60" s="30"/>
      <c r="G60" s="30"/>
      <c r="H60" s="30"/>
      <c r="I60" s="30"/>
      <c r="J60" s="30"/>
      <c r="K60" s="30"/>
      <c r="L60" s="30"/>
      <c r="M60" s="30"/>
      <c r="N60" s="30"/>
      <c r="O60" s="30"/>
      <c r="P60" s="30"/>
      <c r="Q60" s="30"/>
      <c r="R60" s="30"/>
      <c r="S60" s="30"/>
      <c r="T60" s="30"/>
      <c r="U60" s="30"/>
    </row>
    <row r="62" spans="1:21" x14ac:dyDescent="0.3">
      <c r="A62" s="518" t="s">
        <v>2</v>
      </c>
      <c r="B62" s="519"/>
      <c r="C62" s="519"/>
      <c r="D62" s="519"/>
    </row>
    <row r="63" spans="1:21" ht="37.5" customHeight="1" x14ac:dyDescent="0.3">
      <c r="A63" s="534" t="s">
        <v>597</v>
      </c>
      <c r="B63" s="535"/>
      <c r="C63" s="535"/>
      <c r="D63" s="536"/>
    </row>
  </sheetData>
  <mergeCells count="11">
    <mergeCell ref="A62:D62"/>
    <mergeCell ref="A63:D63"/>
    <mergeCell ref="A3:A4"/>
    <mergeCell ref="B3:B4"/>
    <mergeCell ref="C3:C4"/>
    <mergeCell ref="D3:D4"/>
    <mergeCell ref="AV3:AV4"/>
    <mergeCell ref="A29:A30"/>
    <mergeCell ref="B29:B30"/>
    <mergeCell ref="C29:C30"/>
    <mergeCell ref="D29:D30"/>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1F2-64C5-40B0-82D5-D6B0F84D48DA}">
  <dimension ref="A1:BH93"/>
  <sheetViews>
    <sheetView topLeftCell="A22" workbookViewId="0">
      <selection activeCell="BE24" sqref="AE22:BE24"/>
    </sheetView>
    <sheetView workbookViewId="1"/>
  </sheetViews>
  <sheetFormatPr defaultRowHeight="15.75" x14ac:dyDescent="0.3"/>
  <cols>
    <col min="1" max="1" width="36" bestFit="1" customWidth="1"/>
    <col min="2" max="15" width="8.77734375" customWidth="1"/>
  </cols>
  <sheetData>
    <row r="1" spans="1:60" ht="15.75" customHeight="1" x14ac:dyDescent="0.3">
      <c r="A1" s="7" t="s">
        <v>13</v>
      </c>
      <c r="B1" s="127"/>
      <c r="C1" s="127"/>
      <c r="D1" s="127"/>
      <c r="E1" s="127"/>
      <c r="F1" s="127"/>
      <c r="G1" s="127"/>
      <c r="H1" s="127"/>
      <c r="I1" s="127"/>
      <c r="J1" s="127"/>
      <c r="K1" s="127"/>
      <c r="L1" s="127"/>
      <c r="M1" s="127"/>
      <c r="N1" s="127"/>
      <c r="O1" s="21"/>
    </row>
    <row r="2" spans="1:60" s="21" customFormat="1" x14ac:dyDescent="0.3">
      <c r="B2" s="395" t="s">
        <v>412</v>
      </c>
      <c r="C2" s="463" t="s">
        <v>201</v>
      </c>
      <c r="D2" s="464"/>
      <c r="E2" s="464"/>
      <c r="F2" s="465"/>
      <c r="G2" s="463" t="s">
        <v>202</v>
      </c>
      <c r="H2" s="464"/>
      <c r="I2" s="464"/>
      <c r="J2" s="465"/>
      <c r="K2" s="463" t="s">
        <v>576</v>
      </c>
      <c r="L2" s="464"/>
      <c r="M2" s="464"/>
      <c r="N2" s="465"/>
    </row>
    <row r="3" spans="1:60" x14ac:dyDescent="0.3">
      <c r="B3" s="44">
        <v>2017</v>
      </c>
      <c r="C3" s="128">
        <v>2018</v>
      </c>
      <c r="D3" s="128">
        <v>2019</v>
      </c>
      <c r="E3" s="128">
        <v>2020</v>
      </c>
      <c r="F3" s="128">
        <v>2021</v>
      </c>
      <c r="G3" s="129">
        <v>2022</v>
      </c>
      <c r="H3" s="128">
        <v>2023</v>
      </c>
      <c r="I3" s="129">
        <v>2024</v>
      </c>
      <c r="J3" s="128">
        <v>2025</v>
      </c>
      <c r="K3" s="129">
        <v>2026</v>
      </c>
      <c r="L3" s="128">
        <v>2027</v>
      </c>
      <c r="M3" s="129">
        <v>2028</v>
      </c>
      <c r="N3" s="128">
        <v>2029</v>
      </c>
      <c r="O3" s="21"/>
    </row>
    <row r="4" spans="1:60" x14ac:dyDescent="0.3">
      <c r="A4" s="13" t="s">
        <v>198</v>
      </c>
      <c r="B4" s="228">
        <v>36900000</v>
      </c>
      <c r="C4" s="240">
        <v>36900000</v>
      </c>
      <c r="D4" s="240">
        <v>36900000</v>
      </c>
      <c r="E4" s="240">
        <v>36900000</v>
      </c>
      <c r="F4" s="240">
        <v>36900000</v>
      </c>
      <c r="G4" s="240">
        <v>36900000</v>
      </c>
      <c r="H4" s="244">
        <v>36900000</v>
      </c>
      <c r="I4" s="244">
        <v>36900000</v>
      </c>
      <c r="J4" s="244">
        <v>36900000</v>
      </c>
      <c r="K4" s="240">
        <v>36900000</v>
      </c>
      <c r="L4" s="244">
        <v>36900000</v>
      </c>
      <c r="M4" s="244">
        <v>36900000</v>
      </c>
      <c r="N4" s="244">
        <v>36900000</v>
      </c>
      <c r="O4" s="21"/>
    </row>
    <row r="5" spans="1:60" x14ac:dyDescent="0.3">
      <c r="A5" s="13" t="s">
        <v>200</v>
      </c>
      <c r="B5" s="228">
        <v>8989294</v>
      </c>
      <c r="C5" s="240">
        <v>8989294</v>
      </c>
      <c r="D5" s="240">
        <v>8989294</v>
      </c>
      <c r="E5" s="240">
        <v>8989294</v>
      </c>
      <c r="F5" s="240">
        <v>8989294</v>
      </c>
      <c r="G5" s="245">
        <v>7262727</v>
      </c>
      <c r="H5" s="244">
        <v>7477351</v>
      </c>
      <c r="I5" s="244">
        <v>7477351</v>
      </c>
      <c r="J5" s="244">
        <v>7477351</v>
      </c>
      <c r="K5" s="419">
        <v>7477351</v>
      </c>
      <c r="L5" s="420">
        <v>7477351</v>
      </c>
      <c r="M5" s="420">
        <v>7477351</v>
      </c>
      <c r="N5" s="420">
        <v>7477351</v>
      </c>
      <c r="O5" s="21"/>
    </row>
    <row r="6" spans="1:60" x14ac:dyDescent="0.3">
      <c r="A6" s="13" t="s">
        <v>199</v>
      </c>
      <c r="B6" s="228">
        <f t="shared" ref="B6:G6" si="0">B4-B5</f>
        <v>27910706</v>
      </c>
      <c r="C6" s="240">
        <f t="shared" si="0"/>
        <v>27910706</v>
      </c>
      <c r="D6" s="240">
        <f t="shared" si="0"/>
        <v>27910706</v>
      </c>
      <c r="E6" s="240">
        <f t="shared" si="0"/>
        <v>27910706</v>
      </c>
      <c r="F6" s="228">
        <f t="shared" si="0"/>
        <v>27910706</v>
      </c>
      <c r="G6" s="240">
        <f t="shared" si="0"/>
        <v>29637273</v>
      </c>
      <c r="H6" s="240">
        <f t="shared" ref="H6:K6" si="1">H4-H5</f>
        <v>29422649</v>
      </c>
      <c r="I6" s="240">
        <f t="shared" si="1"/>
        <v>29422649</v>
      </c>
      <c r="J6" s="240">
        <f t="shared" si="1"/>
        <v>29422649</v>
      </c>
      <c r="K6" s="416">
        <f t="shared" si="1"/>
        <v>29422649</v>
      </c>
      <c r="L6" s="416">
        <f t="shared" ref="L6:N6" si="2">L4-L5</f>
        <v>29422649</v>
      </c>
      <c r="M6" s="416">
        <f t="shared" si="2"/>
        <v>29422649</v>
      </c>
      <c r="N6" s="416">
        <f t="shared" si="2"/>
        <v>29422649</v>
      </c>
      <c r="O6" s="21"/>
    </row>
    <row r="7" spans="1:60" x14ac:dyDescent="0.3">
      <c r="E7" s="133"/>
      <c r="F7" s="134"/>
      <c r="G7" s="134"/>
      <c r="H7" s="134"/>
      <c r="K7" s="21"/>
      <c r="L7" s="21"/>
      <c r="M7" s="21"/>
      <c r="N7" s="21"/>
      <c r="O7" s="21"/>
    </row>
    <row r="8" spans="1:60" x14ac:dyDescent="0.3">
      <c r="A8" s="7" t="s">
        <v>19</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row>
    <row r="9" spans="1:60" x14ac:dyDescent="0.3">
      <c r="K9" s="21"/>
      <c r="L9" s="21"/>
      <c r="M9" s="21"/>
      <c r="N9" s="21"/>
      <c r="O9" s="21"/>
    </row>
    <row r="10" spans="1:60" x14ac:dyDescent="0.3">
      <c r="A10" s="6"/>
      <c r="B10" s="9">
        <v>2017</v>
      </c>
      <c r="C10" s="10">
        <v>2018</v>
      </c>
      <c r="D10" s="10">
        <v>2019</v>
      </c>
      <c r="E10" s="10">
        <v>2020</v>
      </c>
      <c r="F10" s="10">
        <v>2021</v>
      </c>
      <c r="G10" s="10">
        <v>2022</v>
      </c>
      <c r="H10" s="10">
        <v>2023</v>
      </c>
      <c r="I10" s="10">
        <v>2024</v>
      </c>
      <c r="J10" s="10">
        <v>2025</v>
      </c>
      <c r="K10" s="10">
        <v>2026</v>
      </c>
      <c r="L10" s="10">
        <v>2027</v>
      </c>
      <c r="M10" s="10">
        <v>2028</v>
      </c>
      <c r="N10" s="10">
        <v>2029</v>
      </c>
      <c r="O10" s="21"/>
    </row>
    <row r="11" spans="1:60" x14ac:dyDescent="0.3">
      <c r="A11" s="4" t="s">
        <v>21</v>
      </c>
      <c r="B11" s="11"/>
      <c r="C11" s="246">
        <v>7.3999999999999996E-2</v>
      </c>
      <c r="D11" s="246">
        <v>8.0600000000000005E-2</v>
      </c>
      <c r="E11" s="246">
        <v>9.0399999999999994E-2</v>
      </c>
      <c r="F11" s="246">
        <v>9.9299999999999999E-2</v>
      </c>
      <c r="G11" s="246">
        <v>0.1082</v>
      </c>
      <c r="H11" s="246">
        <v>0.1171</v>
      </c>
      <c r="I11" s="246">
        <v>0.12609999999999999</v>
      </c>
      <c r="J11" s="246">
        <v>0.13500000000000001</v>
      </c>
      <c r="K11" s="417">
        <v>0.14099999999999999</v>
      </c>
      <c r="L11" s="417">
        <v>0.14699999999999999</v>
      </c>
      <c r="M11" s="417">
        <v>0.153</v>
      </c>
      <c r="N11" s="417">
        <v>0.159</v>
      </c>
      <c r="O11" s="21"/>
    </row>
    <row r="12" spans="1:60" x14ac:dyDescent="0.3">
      <c r="A12" s="6" t="s">
        <v>22</v>
      </c>
      <c r="B12" s="12"/>
      <c r="C12" s="240">
        <v>2065392</v>
      </c>
      <c r="D12" s="240">
        <v>2248796</v>
      </c>
      <c r="E12" s="240">
        <v>2524426</v>
      </c>
      <c r="F12" s="240">
        <v>2771415</v>
      </c>
      <c r="G12" s="240">
        <v>3206649</v>
      </c>
      <c r="H12" s="240">
        <v>3445709</v>
      </c>
      <c r="I12" s="240">
        <v>3710933</v>
      </c>
      <c r="J12" s="240">
        <v>3973215</v>
      </c>
      <c r="K12" s="416">
        <v>4149751</v>
      </c>
      <c r="L12" s="416">
        <v>4326287</v>
      </c>
      <c r="M12" s="416">
        <v>4502823</v>
      </c>
      <c r="N12" s="416">
        <v>4679358</v>
      </c>
      <c r="O12" s="21"/>
    </row>
    <row r="13" spans="1:60" x14ac:dyDescent="0.3">
      <c r="A13" s="4" t="s">
        <v>23</v>
      </c>
      <c r="B13" s="11"/>
      <c r="C13" s="246">
        <v>7.0800000000000002E-2</v>
      </c>
      <c r="D13" s="246">
        <v>7.7399999999999997E-2</v>
      </c>
      <c r="E13" s="246">
        <v>8.3500000000000005E-2</v>
      </c>
      <c r="F13" s="246">
        <v>9.11E-2</v>
      </c>
      <c r="G13" s="246">
        <v>9.4700000000000006E-2</v>
      </c>
      <c r="H13" s="246">
        <v>0.10349999999999999</v>
      </c>
      <c r="I13" s="246">
        <v>0.1125</v>
      </c>
      <c r="J13" s="246">
        <v>0.12139999999999999</v>
      </c>
      <c r="K13" s="415">
        <v>0.13739999999999999</v>
      </c>
      <c r="L13" s="415">
        <v>0.1434</v>
      </c>
      <c r="M13" s="415">
        <v>0.14380000000000001</v>
      </c>
      <c r="N13" s="415">
        <v>0.1482</v>
      </c>
      <c r="O13" s="21"/>
    </row>
    <row r="14" spans="1:60" x14ac:dyDescent="0.3">
      <c r="A14" s="6" t="s">
        <v>24</v>
      </c>
      <c r="B14" s="12"/>
      <c r="C14" s="240">
        <v>1976966</v>
      </c>
      <c r="D14" s="240">
        <v>2159180</v>
      </c>
      <c r="E14" s="240">
        <v>2331191</v>
      </c>
      <c r="F14" s="240">
        <v>2542522</v>
      </c>
      <c r="G14" s="240">
        <v>2806315</v>
      </c>
      <c r="H14" s="240">
        <v>3045376</v>
      </c>
      <c r="I14" s="240">
        <v>3310600</v>
      </c>
      <c r="J14" s="240">
        <v>3572881</v>
      </c>
      <c r="K14" s="416">
        <v>4041725</v>
      </c>
      <c r="L14" s="416">
        <v>4218261</v>
      </c>
      <c r="M14" s="416">
        <v>4230288</v>
      </c>
      <c r="N14" s="416">
        <v>4359665</v>
      </c>
      <c r="O14" s="21"/>
    </row>
    <row r="15" spans="1:60" x14ac:dyDescent="0.3">
      <c r="K15" s="451"/>
      <c r="L15" s="21"/>
      <c r="M15" s="21"/>
      <c r="N15" s="21"/>
      <c r="O15" s="21"/>
    </row>
    <row r="16" spans="1:60" x14ac:dyDescent="0.3">
      <c r="A16" s="7" t="s">
        <v>16</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row>
    <row r="17" spans="1:60" x14ac:dyDescent="0.3">
      <c r="K17" s="21"/>
      <c r="L17" s="21"/>
      <c r="M17" s="21"/>
      <c r="N17" s="21"/>
      <c r="O17" s="21"/>
    </row>
    <row r="18" spans="1:60" x14ac:dyDescent="0.3">
      <c r="A18" s="6"/>
      <c r="B18" s="9">
        <v>2017</v>
      </c>
      <c r="C18" s="10">
        <v>2018</v>
      </c>
      <c r="D18" s="10">
        <v>2019</v>
      </c>
      <c r="E18" s="10">
        <v>2020</v>
      </c>
      <c r="F18" s="10">
        <v>2021</v>
      </c>
      <c r="G18" s="10">
        <v>2022</v>
      </c>
      <c r="H18" s="10">
        <v>2023</v>
      </c>
      <c r="I18" s="10">
        <v>2024</v>
      </c>
      <c r="J18" s="10">
        <v>2025</v>
      </c>
      <c r="K18" s="10">
        <v>2026</v>
      </c>
      <c r="L18" s="10">
        <v>2027</v>
      </c>
      <c r="M18" s="10">
        <v>2028</v>
      </c>
      <c r="N18" s="10">
        <v>2029</v>
      </c>
      <c r="O18" s="21"/>
    </row>
    <row r="19" spans="1:60" x14ac:dyDescent="0.3">
      <c r="A19" s="13" t="s">
        <v>26</v>
      </c>
      <c r="B19" s="14"/>
      <c r="C19" s="242">
        <v>223286</v>
      </c>
      <c r="D19" s="242">
        <v>183404</v>
      </c>
      <c r="E19" s="242">
        <v>275630</v>
      </c>
      <c r="F19" s="242">
        <v>246989</v>
      </c>
      <c r="G19" s="243">
        <v>263793</v>
      </c>
      <c r="H19" s="243">
        <v>239060</v>
      </c>
      <c r="I19" s="243">
        <v>265224</v>
      </c>
      <c r="J19" s="243">
        <v>262282</v>
      </c>
      <c r="K19" s="243">
        <v>176536</v>
      </c>
      <c r="L19" s="243">
        <v>176536</v>
      </c>
      <c r="M19" s="243">
        <v>176536</v>
      </c>
      <c r="N19" s="243">
        <v>176536</v>
      </c>
      <c r="O19" s="21"/>
    </row>
    <row r="20" spans="1:60" x14ac:dyDescent="0.3">
      <c r="A20" s="13" t="s">
        <v>25</v>
      </c>
      <c r="B20" s="14"/>
      <c r="C20" s="242">
        <v>134859</v>
      </c>
      <c r="D20" s="242">
        <v>182214</v>
      </c>
      <c r="E20" s="242">
        <v>172011</v>
      </c>
      <c r="F20" s="242">
        <v>211331</v>
      </c>
      <c r="G20" s="243">
        <v>263793</v>
      </c>
      <c r="H20" s="243">
        <v>239060</v>
      </c>
      <c r="I20" s="243">
        <v>265224</v>
      </c>
      <c r="J20" s="243">
        <v>262282</v>
      </c>
      <c r="K20" s="421">
        <f>K19</f>
        <v>176536</v>
      </c>
      <c r="L20" s="421">
        <f>L19</f>
        <v>176536</v>
      </c>
      <c r="M20" s="421">
        <v>12027</v>
      </c>
      <c r="N20" s="421">
        <v>129376</v>
      </c>
      <c r="O20" s="21"/>
    </row>
    <row r="21" spans="1:60" x14ac:dyDescent="0.3">
      <c r="K21" s="21"/>
      <c r="L21" s="21"/>
      <c r="M21" s="21"/>
      <c r="N21" s="21"/>
      <c r="O21" s="21"/>
    </row>
    <row r="22" spans="1:60" x14ac:dyDescent="0.3">
      <c r="A22" s="7" t="s">
        <v>208</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x14ac:dyDescent="0.3">
      <c r="K23" s="21"/>
      <c r="L23" s="21"/>
      <c r="M23" s="21"/>
      <c r="N23" s="21"/>
      <c r="O23" s="21"/>
    </row>
    <row r="24" spans="1:60" x14ac:dyDescent="0.3">
      <c r="A24" s="6"/>
      <c r="B24" s="9">
        <v>2017</v>
      </c>
      <c r="C24" s="10">
        <v>2018</v>
      </c>
      <c r="D24" s="10">
        <v>2019</v>
      </c>
      <c r="E24" s="10">
        <v>2020</v>
      </c>
      <c r="F24" s="10">
        <v>2021</v>
      </c>
      <c r="G24" s="10">
        <v>2022</v>
      </c>
      <c r="H24" s="10">
        <v>2023</v>
      </c>
      <c r="I24" s="10">
        <v>2024</v>
      </c>
      <c r="J24" s="10">
        <v>2025</v>
      </c>
      <c r="K24" s="10">
        <v>2026</v>
      </c>
      <c r="L24" s="10">
        <v>2027</v>
      </c>
      <c r="M24" s="10">
        <v>2028</v>
      </c>
      <c r="N24" s="10">
        <v>2029</v>
      </c>
      <c r="O24" s="21"/>
    </row>
    <row r="25" spans="1:60" x14ac:dyDescent="0.3">
      <c r="A25" s="13" t="s">
        <v>209</v>
      </c>
      <c r="B25" s="14"/>
      <c r="C25" s="242">
        <f>C20+C44+C51+C58+C65+C72</f>
        <v>358145</v>
      </c>
      <c r="D25" s="242">
        <f>D20+D44+D51+D58+D65+D72</f>
        <v>356662.1362998343</v>
      </c>
      <c r="E25" s="242">
        <f>E20+E44+E51+E58+E65+E72</f>
        <v>377702.81677991647</v>
      </c>
      <c r="F25" s="242">
        <f>F20+F44+F51+F58+F65+F72</f>
        <v>457081.66849088325</v>
      </c>
      <c r="G25" s="242">
        <f>G20+G44+G50+G57+G64+G71</f>
        <v>419203.4757856006</v>
      </c>
      <c r="H25" s="242">
        <f>H20+H44+H50+H57+H64+H71+H78</f>
        <v>381110.88797129405</v>
      </c>
      <c r="I25" s="242">
        <f>I20+I44+I50+I57+I64+I71+I78+I85</f>
        <v>424283.89916920406</v>
      </c>
      <c r="J25" s="132">
        <f>J20+J44+J50+J57+J64+J71+J78+J85+J92</f>
        <v>394679.21308767761</v>
      </c>
      <c r="K25" s="418">
        <f t="shared" ref="K25:N25" si="3">K20+K44+K50+K57+K64+K71+K78+K85</f>
        <v>290121.40633866395</v>
      </c>
      <c r="L25" s="418">
        <f t="shared" si="3"/>
        <v>297500.89897917799</v>
      </c>
      <c r="M25" s="418">
        <f t="shared" si="3"/>
        <v>264075.79755716189</v>
      </c>
      <c r="N25" s="418">
        <f t="shared" si="3"/>
        <v>249431.03997575384</v>
      </c>
      <c r="O25" s="21"/>
    </row>
    <row r="26" spans="1:60" x14ac:dyDescent="0.3">
      <c r="K26" s="21"/>
      <c r="L26" s="21"/>
      <c r="M26" s="21"/>
      <c r="N26" s="21"/>
      <c r="O26" s="21"/>
    </row>
    <row r="27" spans="1:60" x14ac:dyDescent="0.3">
      <c r="A27" s="7" t="s">
        <v>205</v>
      </c>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row>
    <row r="28" spans="1:60" x14ac:dyDescent="0.3">
      <c r="K28" s="21"/>
      <c r="L28" s="21"/>
      <c r="M28" s="21"/>
      <c r="N28" s="21"/>
      <c r="O28" s="21"/>
    </row>
    <row r="29" spans="1:60" x14ac:dyDescent="0.3">
      <c r="A29" s="6"/>
      <c r="B29" s="9">
        <v>2017</v>
      </c>
      <c r="C29" s="10">
        <v>2018</v>
      </c>
      <c r="D29" s="10">
        <v>2019</v>
      </c>
      <c r="E29" s="10">
        <v>2020</v>
      </c>
      <c r="F29" s="10">
        <v>2021</v>
      </c>
      <c r="G29" s="10">
        <v>2022</v>
      </c>
      <c r="H29" s="10">
        <v>2023</v>
      </c>
      <c r="I29" s="10">
        <v>2024</v>
      </c>
      <c r="J29" s="10">
        <v>2025</v>
      </c>
      <c r="K29" s="10">
        <v>2026</v>
      </c>
      <c r="L29" s="10">
        <v>2027</v>
      </c>
      <c r="M29" s="10">
        <v>2028</v>
      </c>
      <c r="N29" s="10">
        <v>2029</v>
      </c>
      <c r="O29" s="21"/>
    </row>
    <row r="30" spans="1:60" x14ac:dyDescent="0.3">
      <c r="A30" s="13" t="s">
        <v>210</v>
      </c>
      <c r="B30" s="68"/>
      <c r="C30" s="242">
        <f>C20*0.1</f>
        <v>13485.900000000001</v>
      </c>
      <c r="D30" s="242">
        <f>D20*0.1</f>
        <v>18221.400000000001</v>
      </c>
      <c r="E30" s="242">
        <f>E20*0.1</f>
        <v>17201.100000000002</v>
      </c>
      <c r="F30" s="242">
        <f>F20*0.1</f>
        <v>21133.100000000002</v>
      </c>
      <c r="G30" s="243">
        <f>G25*0.1</f>
        <v>41920.34757856006</v>
      </c>
      <c r="H30" s="243">
        <f t="shared" ref="H30:J30" si="4">H25*0.1</f>
        <v>38111.088797129407</v>
      </c>
      <c r="I30" s="243">
        <f t="shared" ref="I30" si="5">I25*0.1</f>
        <v>42428.389916920409</v>
      </c>
      <c r="J30" s="132">
        <f t="shared" si="4"/>
        <v>39467.921308767764</v>
      </c>
      <c r="K30" s="418">
        <f>K25*0.1</f>
        <v>29012.140633866395</v>
      </c>
      <c r="L30" s="418">
        <f t="shared" ref="L30:N30" si="6">L25*0.1</f>
        <v>29750.089897917802</v>
      </c>
      <c r="M30" s="418">
        <f t="shared" si="6"/>
        <v>26407.57975571619</v>
      </c>
      <c r="N30" s="418">
        <f t="shared" si="6"/>
        <v>24943.103997575385</v>
      </c>
      <c r="O30" s="21"/>
    </row>
    <row r="31" spans="1:60" x14ac:dyDescent="0.3">
      <c r="A31" s="13" t="s">
        <v>211</v>
      </c>
      <c r="B31" s="68"/>
      <c r="C31" s="242">
        <f>C30*1000/29.31</f>
        <v>460112.58955987723</v>
      </c>
      <c r="D31" s="242">
        <f>D30*1000/29.3</f>
        <v>621890.78498293518</v>
      </c>
      <c r="E31" s="242">
        <f>E30*1000/29.3</f>
        <v>587068.25938566565</v>
      </c>
      <c r="F31" s="242">
        <f>F30*1000/29.3</f>
        <v>721266.21160409565</v>
      </c>
      <c r="G31" s="243">
        <f>G30*1000/29.3</f>
        <v>1430728.5862989782</v>
      </c>
      <c r="H31" s="243">
        <f t="shared" ref="H31:J31" si="7">H30*1000/29.3</f>
        <v>1300719.7541682392</v>
      </c>
      <c r="I31" s="243">
        <f t="shared" ref="I31" si="8">I30*1000/29.3</f>
        <v>1448067.9152532562</v>
      </c>
      <c r="J31" s="132">
        <f t="shared" si="7"/>
        <v>1347028.0310159647</v>
      </c>
      <c r="K31" s="418">
        <f>K30*1000/29.3</f>
        <v>990175.44825482578</v>
      </c>
      <c r="L31" s="418">
        <f t="shared" ref="L31:N31" si="9">L30*1000/29.3</f>
        <v>1015361.429963065</v>
      </c>
      <c r="M31" s="418">
        <f t="shared" si="9"/>
        <v>901282.58551932382</v>
      </c>
      <c r="N31" s="418">
        <f t="shared" si="9"/>
        <v>851300.47773294826</v>
      </c>
      <c r="O31" s="21"/>
    </row>
    <row r="32" spans="1:60" x14ac:dyDescent="0.3">
      <c r="K32" s="21"/>
      <c r="L32" s="21"/>
      <c r="M32" s="21"/>
      <c r="N32" s="21"/>
      <c r="O32" s="21"/>
    </row>
    <row r="33" spans="1:60" x14ac:dyDescent="0.3">
      <c r="A33" s="7" t="s">
        <v>207</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row>
    <row r="34" spans="1:60" x14ac:dyDescent="0.3">
      <c r="K34" s="21"/>
      <c r="L34" s="21"/>
      <c r="M34" s="21"/>
      <c r="N34" s="21"/>
      <c r="O34" s="21"/>
    </row>
    <row r="35" spans="1:60" x14ac:dyDescent="0.3">
      <c r="A35" s="6"/>
      <c r="B35" s="9">
        <v>2017</v>
      </c>
      <c r="C35" s="10">
        <v>2018</v>
      </c>
      <c r="D35" s="10">
        <v>2019</v>
      </c>
      <c r="E35" s="10">
        <v>2020</v>
      </c>
      <c r="F35" s="10">
        <v>2021</v>
      </c>
      <c r="G35" s="10">
        <v>2022</v>
      </c>
      <c r="H35" s="10">
        <v>2023</v>
      </c>
      <c r="I35" s="10">
        <v>2024</v>
      </c>
      <c r="J35" s="44">
        <v>2025</v>
      </c>
      <c r="K35" s="10">
        <v>2026</v>
      </c>
      <c r="L35" s="10">
        <v>2027</v>
      </c>
      <c r="M35" s="10">
        <v>2028</v>
      </c>
      <c r="N35" s="44">
        <v>2029</v>
      </c>
      <c r="O35" s="10">
        <v>2030</v>
      </c>
      <c r="P35" s="10">
        <v>2031</v>
      </c>
      <c r="Q35" s="10">
        <v>2032</v>
      </c>
      <c r="R35" s="44">
        <v>2033</v>
      </c>
      <c r="S35" s="10">
        <v>2034</v>
      </c>
      <c r="T35" s="10">
        <v>2035</v>
      </c>
      <c r="U35" s="10">
        <v>2036</v>
      </c>
      <c r="V35" s="44">
        <v>2037</v>
      </c>
      <c r="W35" s="10">
        <v>2038</v>
      </c>
      <c r="X35" s="10">
        <v>2039</v>
      </c>
      <c r="Y35" s="10">
        <v>2040</v>
      </c>
      <c r="Z35" s="44">
        <v>2041</v>
      </c>
      <c r="AA35" s="10">
        <v>2042</v>
      </c>
      <c r="AB35" s="10">
        <v>2043</v>
      </c>
      <c r="AC35" s="10">
        <v>2044</v>
      </c>
      <c r="AD35" s="44">
        <v>2045</v>
      </c>
      <c r="AE35" s="10">
        <v>2046</v>
      </c>
      <c r="AF35" s="10">
        <v>2047</v>
      </c>
      <c r="AG35" s="10">
        <v>2048</v>
      </c>
      <c r="AH35" s="44">
        <v>2049</v>
      </c>
      <c r="AI35" s="10">
        <v>2050</v>
      </c>
      <c r="AJ35" s="10">
        <v>2051</v>
      </c>
      <c r="AK35" s="10">
        <v>2052</v>
      </c>
      <c r="AL35" s="44">
        <v>2053</v>
      </c>
      <c r="AM35" s="10">
        <v>2054</v>
      </c>
      <c r="AN35" s="10">
        <v>2055</v>
      </c>
      <c r="AO35" s="10">
        <v>2056</v>
      </c>
      <c r="AP35" s="44">
        <v>2057</v>
      </c>
      <c r="AQ35" s="10">
        <v>2058</v>
      </c>
      <c r="AR35" s="10">
        <v>2059</v>
      </c>
      <c r="AS35" s="10">
        <v>2060</v>
      </c>
      <c r="AT35" s="44">
        <v>2061</v>
      </c>
      <c r="AU35" s="10">
        <v>2062</v>
      </c>
      <c r="AV35" s="10">
        <v>2063</v>
      </c>
      <c r="AW35" s="10">
        <v>2064</v>
      </c>
      <c r="AX35" s="44">
        <v>2065</v>
      </c>
      <c r="AY35" s="10">
        <v>2066</v>
      </c>
      <c r="AZ35" s="10">
        <v>2067</v>
      </c>
      <c r="BA35" s="10">
        <v>2068</v>
      </c>
      <c r="BB35" s="44">
        <v>2069</v>
      </c>
      <c r="BC35" s="10">
        <v>2070</v>
      </c>
      <c r="BD35" s="10">
        <v>2071</v>
      </c>
      <c r="BE35" s="10">
        <v>2072</v>
      </c>
      <c r="BF35" s="44">
        <v>2073</v>
      </c>
      <c r="BG35" s="10">
        <v>2074</v>
      </c>
      <c r="BH35" s="10">
        <v>2075</v>
      </c>
    </row>
    <row r="36" spans="1:60" x14ac:dyDescent="0.3">
      <c r="A36" s="130" t="s">
        <v>206</v>
      </c>
      <c r="B36" s="131"/>
      <c r="C36" s="131"/>
      <c r="D36" s="131"/>
      <c r="E36" s="131"/>
      <c r="F36" s="131"/>
      <c r="G36" s="247">
        <v>0.05</v>
      </c>
      <c r="H36" s="247">
        <v>0.05</v>
      </c>
      <c r="I36" s="247">
        <v>0.05</v>
      </c>
      <c r="J36" s="247">
        <v>0.05</v>
      </c>
      <c r="K36" s="247">
        <v>0.1</v>
      </c>
      <c r="L36" s="247">
        <v>0.1</v>
      </c>
      <c r="M36" s="247">
        <v>0.1</v>
      </c>
      <c r="N36" s="247">
        <v>0.1</v>
      </c>
      <c r="O36" s="247">
        <v>0.15</v>
      </c>
      <c r="P36" s="247">
        <v>0.15</v>
      </c>
      <c r="Q36" s="247">
        <v>0.15</v>
      </c>
      <c r="R36" s="247">
        <v>0.15</v>
      </c>
      <c r="S36" s="247">
        <v>0.15</v>
      </c>
      <c r="T36" s="247">
        <v>0.15</v>
      </c>
      <c r="U36" s="247">
        <v>0.15</v>
      </c>
      <c r="V36" s="247">
        <v>0.15</v>
      </c>
      <c r="W36" s="247">
        <v>0.15</v>
      </c>
      <c r="X36" s="247">
        <v>0.15</v>
      </c>
      <c r="Y36" s="247">
        <v>0.15</v>
      </c>
      <c r="Z36" s="247">
        <v>0.15</v>
      </c>
      <c r="AA36" s="247">
        <v>0.15</v>
      </c>
      <c r="AB36" s="247">
        <v>0.15</v>
      </c>
      <c r="AC36" s="247">
        <v>0.15</v>
      </c>
      <c r="AD36" s="247">
        <v>0.15</v>
      </c>
      <c r="AE36" s="247">
        <v>0.15</v>
      </c>
      <c r="AF36" s="247">
        <v>0.15</v>
      </c>
      <c r="AG36" s="247">
        <v>0.15</v>
      </c>
      <c r="AH36" s="247">
        <v>0.15</v>
      </c>
      <c r="AI36" s="247">
        <v>0.15</v>
      </c>
      <c r="AJ36" s="247">
        <v>0.15</v>
      </c>
      <c r="AK36" s="247">
        <v>0.15</v>
      </c>
      <c r="AL36" s="247">
        <v>0.15</v>
      </c>
      <c r="AM36" s="247">
        <v>0.15</v>
      </c>
      <c r="AN36" s="247">
        <v>0.15</v>
      </c>
      <c r="AO36" s="247">
        <v>0.15</v>
      </c>
      <c r="AP36" s="247">
        <v>0.15</v>
      </c>
      <c r="AQ36" s="247">
        <v>0.15</v>
      </c>
      <c r="AR36" s="247">
        <v>0.15</v>
      </c>
      <c r="AS36" s="247">
        <v>0.15</v>
      </c>
      <c r="AT36" s="247">
        <v>0.15</v>
      </c>
      <c r="AU36" s="247">
        <v>0.15</v>
      </c>
      <c r="AV36" s="247">
        <v>0.15</v>
      </c>
      <c r="AW36" s="247">
        <v>0.15</v>
      </c>
      <c r="AX36" s="247">
        <v>0.15</v>
      </c>
      <c r="AY36" s="247">
        <v>0.15</v>
      </c>
      <c r="AZ36" s="247">
        <v>0.15</v>
      </c>
      <c r="BA36" s="247">
        <v>0.15</v>
      </c>
      <c r="BB36" s="247">
        <v>0.15</v>
      </c>
      <c r="BC36" s="247">
        <v>0.15</v>
      </c>
      <c r="BD36" s="247">
        <v>0.15</v>
      </c>
      <c r="BE36" s="247">
        <v>0.15</v>
      </c>
      <c r="BF36" s="247">
        <v>0.15</v>
      </c>
      <c r="BG36" s="247">
        <v>0.15</v>
      </c>
      <c r="BH36" s="247">
        <v>0.15</v>
      </c>
    </row>
    <row r="37" spans="1:60" x14ac:dyDescent="0.3">
      <c r="A37" s="13" t="s">
        <v>212</v>
      </c>
      <c r="B37" s="68"/>
      <c r="C37" s="68"/>
      <c r="D37" s="68"/>
      <c r="E37" s="68"/>
      <c r="F37" s="68"/>
      <c r="G37" s="243">
        <f>G25*G36</f>
        <v>20960.17378928003</v>
      </c>
      <c r="H37" s="243">
        <f>H25*H36</f>
        <v>19055.544398564703</v>
      </c>
      <c r="I37" s="243">
        <f t="shared" ref="I37" si="10">I25*I36</f>
        <v>21214.194958460204</v>
      </c>
      <c r="J37" s="132">
        <f>J25*J36</f>
        <v>19733.960654383882</v>
      </c>
      <c r="K37" s="418">
        <f t="shared" ref="K37:N37" si="11">K25*K36</f>
        <v>29012.140633866395</v>
      </c>
      <c r="L37" s="418">
        <f t="shared" si="11"/>
        <v>29750.089897917802</v>
      </c>
      <c r="M37" s="418">
        <f t="shared" si="11"/>
        <v>26407.57975571619</v>
      </c>
      <c r="N37" s="418">
        <f t="shared" si="11"/>
        <v>24943.103997575385</v>
      </c>
      <c r="O37" s="69"/>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row>
    <row r="38" spans="1:60" x14ac:dyDescent="0.3">
      <c r="K38" s="21"/>
      <c r="L38" s="21"/>
      <c r="M38" s="21"/>
      <c r="N38" s="21"/>
      <c r="O38" s="21"/>
    </row>
    <row r="39" spans="1:60" x14ac:dyDescent="0.3">
      <c r="A39" s="7" t="s">
        <v>20</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row>
    <row r="40" spans="1:60" x14ac:dyDescent="0.3">
      <c r="K40" s="21"/>
      <c r="L40" s="21"/>
      <c r="M40" s="21"/>
      <c r="N40" s="21"/>
      <c r="O40" s="21"/>
    </row>
    <row r="41" spans="1:60" x14ac:dyDescent="0.3">
      <c r="A41" s="6"/>
      <c r="B41" s="9">
        <v>2017</v>
      </c>
      <c r="C41" s="10">
        <v>2018</v>
      </c>
      <c r="D41" s="10">
        <v>2019</v>
      </c>
      <c r="E41" s="10">
        <v>2020</v>
      </c>
      <c r="F41" s="10">
        <v>2021</v>
      </c>
      <c r="G41" s="10">
        <v>2022</v>
      </c>
      <c r="H41" s="10">
        <v>2023</v>
      </c>
      <c r="I41" s="10">
        <v>2024</v>
      </c>
      <c r="J41" s="44">
        <v>2025</v>
      </c>
      <c r="K41" s="9">
        <v>2026</v>
      </c>
      <c r="L41" s="10">
        <v>2027</v>
      </c>
      <c r="M41" s="10">
        <v>2028</v>
      </c>
      <c r="N41" s="10">
        <v>2029</v>
      </c>
      <c r="O41" s="10">
        <v>2030</v>
      </c>
      <c r="P41" s="10">
        <v>2031</v>
      </c>
      <c r="Q41" s="10">
        <v>2032</v>
      </c>
      <c r="R41" s="10">
        <v>2033</v>
      </c>
      <c r="S41" s="44">
        <v>2034</v>
      </c>
      <c r="T41" s="9">
        <v>2035</v>
      </c>
      <c r="U41" s="10">
        <v>2036</v>
      </c>
      <c r="V41" s="10">
        <v>2037</v>
      </c>
      <c r="W41" s="10">
        <v>2038</v>
      </c>
      <c r="X41" s="10">
        <v>2039</v>
      </c>
      <c r="Y41" s="10">
        <v>2040</v>
      </c>
      <c r="Z41" s="10">
        <v>2041</v>
      </c>
      <c r="AA41" s="10">
        <v>2042</v>
      </c>
      <c r="AB41" s="44">
        <v>2043</v>
      </c>
      <c r="AC41" s="9">
        <v>2044</v>
      </c>
      <c r="AD41" s="10">
        <v>2045</v>
      </c>
      <c r="AE41" s="10">
        <v>2046</v>
      </c>
      <c r="AF41" s="10">
        <v>2047</v>
      </c>
      <c r="AG41" s="10">
        <v>2048</v>
      </c>
      <c r="AH41" s="10">
        <v>2049</v>
      </c>
      <c r="AI41" s="10">
        <v>2050</v>
      </c>
      <c r="AJ41" s="10">
        <v>2051</v>
      </c>
      <c r="AK41" s="44">
        <v>2052</v>
      </c>
      <c r="AL41" s="9">
        <v>2053</v>
      </c>
      <c r="AM41" s="10">
        <v>2054</v>
      </c>
      <c r="AN41" s="10">
        <v>2055</v>
      </c>
      <c r="AO41" s="10">
        <v>2056</v>
      </c>
      <c r="AP41" s="10">
        <v>2057</v>
      </c>
      <c r="AQ41" s="10">
        <v>2058</v>
      </c>
      <c r="AR41" s="10">
        <v>2059</v>
      </c>
      <c r="AS41" s="10">
        <v>2060</v>
      </c>
      <c r="AT41" s="44">
        <v>2061</v>
      </c>
      <c r="AU41" s="9">
        <v>2062</v>
      </c>
      <c r="AV41" s="10">
        <v>2063</v>
      </c>
      <c r="AW41" s="10">
        <v>2064</v>
      </c>
      <c r="AX41" s="10">
        <v>2065</v>
      </c>
      <c r="AY41" s="10">
        <v>2066</v>
      </c>
      <c r="AZ41" s="10">
        <v>2067</v>
      </c>
      <c r="BA41" s="10">
        <v>2068</v>
      </c>
      <c r="BB41" s="10">
        <v>2069</v>
      </c>
      <c r="BC41" s="44">
        <v>2070</v>
      </c>
      <c r="BD41" s="9">
        <v>2071</v>
      </c>
      <c r="BE41" s="10">
        <v>2072</v>
      </c>
      <c r="BF41" s="10">
        <v>2073</v>
      </c>
      <c r="BG41" s="10">
        <v>2074</v>
      </c>
      <c r="BH41" s="10">
        <v>2075</v>
      </c>
    </row>
    <row r="42" spans="1:60" x14ac:dyDescent="0.3">
      <c r="A42" s="4" t="s">
        <v>14</v>
      </c>
      <c r="B42" s="248">
        <v>6.6000000000000003E-2</v>
      </c>
      <c r="C42" s="249">
        <v>5.8000000000000003E-2</v>
      </c>
      <c r="D42" s="249">
        <v>5.1999999999999998E-2</v>
      </c>
      <c r="E42" s="249">
        <v>4.4999999999999998E-2</v>
      </c>
      <c r="F42" s="249">
        <v>0.04</v>
      </c>
      <c r="G42" s="249">
        <v>3.5000000000000003E-2</v>
      </c>
      <c r="H42" s="249">
        <v>3.1E-2</v>
      </c>
      <c r="I42" s="249">
        <v>2.8000000000000001E-2</v>
      </c>
      <c r="J42" s="249">
        <v>2.5000000000000001E-2</v>
      </c>
      <c r="K42" s="249">
        <v>2.3E-2</v>
      </c>
      <c r="L42" s="249">
        <v>2.1000000000000001E-2</v>
      </c>
      <c r="M42" s="249">
        <v>1.7999999999999999E-2</v>
      </c>
      <c r="N42" s="249">
        <v>1.7000000000000001E-2</v>
      </c>
      <c r="O42" s="249">
        <v>1.4999999999999999E-2</v>
      </c>
      <c r="P42" s="249">
        <v>1.2999999999999999E-2</v>
      </c>
      <c r="Q42" s="249">
        <v>1.0999999999999999E-2</v>
      </c>
      <c r="R42" s="249">
        <v>8.9999999999999993E-3</v>
      </c>
      <c r="S42" s="249">
        <v>7.0000000000000001E-3</v>
      </c>
      <c r="T42" s="249">
        <v>5.0000000000000001E-3</v>
      </c>
      <c r="U42" s="249">
        <v>4.0000000000000001E-3</v>
      </c>
      <c r="V42" s="249">
        <v>3.0000000000000001E-3</v>
      </c>
      <c r="W42" s="249">
        <v>2E-3</v>
      </c>
      <c r="X42" s="249">
        <v>1E-3</v>
      </c>
      <c r="Y42" s="249">
        <v>0</v>
      </c>
      <c r="Z42" s="249">
        <v>0</v>
      </c>
      <c r="AA42" s="249">
        <v>0</v>
      </c>
      <c r="AB42" s="249">
        <v>0</v>
      </c>
      <c r="AC42" s="249">
        <v>0</v>
      </c>
      <c r="AD42" s="249">
        <v>0</v>
      </c>
      <c r="AE42" s="249">
        <v>0</v>
      </c>
      <c r="AF42" s="249">
        <v>0</v>
      </c>
      <c r="AG42" s="249">
        <v>0</v>
      </c>
      <c r="AH42" s="249">
        <v>0</v>
      </c>
      <c r="AI42" s="249">
        <v>0</v>
      </c>
      <c r="AJ42" s="249">
        <v>0</v>
      </c>
      <c r="AK42" s="249">
        <v>0</v>
      </c>
      <c r="AL42" s="249">
        <v>0</v>
      </c>
      <c r="AM42" s="249">
        <v>0</v>
      </c>
      <c r="AN42" s="249">
        <v>0</v>
      </c>
      <c r="AO42" s="249">
        <v>0</v>
      </c>
      <c r="AP42" s="249">
        <v>0</v>
      </c>
      <c r="AQ42" s="249">
        <v>0</v>
      </c>
      <c r="AR42" s="249">
        <v>0</v>
      </c>
      <c r="AS42" s="249">
        <v>0</v>
      </c>
      <c r="AT42" s="249">
        <v>0</v>
      </c>
      <c r="AU42" s="249">
        <v>0</v>
      </c>
      <c r="AV42" s="249">
        <v>0</v>
      </c>
      <c r="AW42" s="249">
        <v>0</v>
      </c>
      <c r="AX42" s="249">
        <v>0</v>
      </c>
      <c r="AY42" s="249">
        <v>0</v>
      </c>
      <c r="AZ42" s="249">
        <v>0</v>
      </c>
      <c r="BA42" s="249">
        <v>0</v>
      </c>
      <c r="BB42" s="249">
        <v>0</v>
      </c>
      <c r="BC42" s="249">
        <v>0</v>
      </c>
      <c r="BD42" s="249">
        <v>0</v>
      </c>
      <c r="BE42" s="249">
        <v>0</v>
      </c>
      <c r="BF42" s="249">
        <v>0</v>
      </c>
      <c r="BG42" s="249">
        <v>0</v>
      </c>
      <c r="BH42" s="249">
        <v>0</v>
      </c>
    </row>
    <row r="43" spans="1:60" x14ac:dyDescent="0.3">
      <c r="A43" s="6" t="s">
        <v>15</v>
      </c>
      <c r="B43" s="242">
        <f>B42*B$6</f>
        <v>1842106.5960000001</v>
      </c>
      <c r="C43" s="242">
        <f t="shared" ref="C43:F43" si="12">C42*C$6</f>
        <v>1618820.9480000001</v>
      </c>
      <c r="D43" s="242">
        <f t="shared" si="12"/>
        <v>1451356.7119999998</v>
      </c>
      <c r="E43" s="242">
        <f t="shared" si="12"/>
        <v>1255981.77</v>
      </c>
      <c r="F43" s="242">
        <f t="shared" si="12"/>
        <v>1116428.24</v>
      </c>
      <c r="G43" s="242">
        <f>G42*G$6</f>
        <v>1037304.5550000001</v>
      </c>
      <c r="H43" s="242">
        <f t="shared" ref="H43:N43" si="13">H42*H$6</f>
        <v>912102.11899999995</v>
      </c>
      <c r="I43" s="242">
        <f t="shared" si="13"/>
        <v>823834.17200000002</v>
      </c>
      <c r="J43" s="242">
        <f t="shared" si="13"/>
        <v>735566.22500000009</v>
      </c>
      <c r="K43" s="418">
        <f t="shared" si="13"/>
        <v>676720.92700000003</v>
      </c>
      <c r="L43" s="418">
        <f t="shared" si="13"/>
        <v>617875.62900000007</v>
      </c>
      <c r="M43" s="418">
        <f t="shared" si="13"/>
        <v>529607.68199999991</v>
      </c>
      <c r="N43" s="418">
        <f t="shared" si="13"/>
        <v>500185.03300000005</v>
      </c>
      <c r="O43" s="132"/>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1:60" ht="16.5" customHeight="1" x14ac:dyDescent="0.3">
      <c r="A44" s="6" t="s">
        <v>81</v>
      </c>
      <c r="B44" s="250"/>
      <c r="C44" s="242">
        <v>223286</v>
      </c>
      <c r="D44" s="242">
        <v>167464</v>
      </c>
      <c r="E44" s="242">
        <v>195375</v>
      </c>
      <c r="F44" s="242">
        <v>139554</v>
      </c>
      <c r="G44" s="243">
        <v>148186</v>
      </c>
      <c r="H44" s="243">
        <f>G43-H43</f>
        <v>125202.4360000001</v>
      </c>
      <c r="I44" s="243">
        <f t="shared" ref="I44:J44" si="14">H43-I43</f>
        <v>88267.946999999927</v>
      </c>
      <c r="J44" s="243">
        <f t="shared" si="14"/>
        <v>88267.946999999927</v>
      </c>
      <c r="K44" s="418">
        <f>J43-K43</f>
        <v>58845.298000000068</v>
      </c>
      <c r="L44" s="418">
        <f t="shared" ref="L44:N44" si="15">K43-L43</f>
        <v>58845.297999999952</v>
      </c>
      <c r="M44" s="418">
        <f t="shared" si="15"/>
        <v>88267.94700000016</v>
      </c>
      <c r="N44" s="418">
        <f t="shared" si="15"/>
        <v>29422.648999999859</v>
      </c>
      <c r="O44" s="132"/>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1:60" x14ac:dyDescent="0.3">
      <c r="C45" s="21"/>
      <c r="D45" s="21"/>
      <c r="E45" s="21"/>
      <c r="F45" s="21"/>
      <c r="G45" s="21"/>
      <c r="H45" s="21"/>
      <c r="I45" s="21"/>
      <c r="J45" s="21"/>
      <c r="K45" s="21"/>
    </row>
    <row r="46" spans="1:60" x14ac:dyDescent="0.3">
      <c r="A46" s="7" t="s">
        <v>84</v>
      </c>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row>
    <row r="48" spans="1:60" x14ac:dyDescent="0.3">
      <c r="A48" s="6"/>
      <c r="B48" s="9">
        <v>2017</v>
      </c>
      <c r="C48" s="10">
        <v>2018</v>
      </c>
      <c r="D48" s="10">
        <v>2019</v>
      </c>
      <c r="E48" s="10">
        <v>2020</v>
      </c>
      <c r="F48" s="10">
        <v>2021</v>
      </c>
      <c r="G48" s="10">
        <v>2022</v>
      </c>
      <c r="H48" s="10">
        <v>2023</v>
      </c>
      <c r="I48" s="10">
        <v>2024</v>
      </c>
      <c r="J48" s="10">
        <v>2025</v>
      </c>
      <c r="K48" s="10">
        <v>2026</v>
      </c>
      <c r="L48" s="10">
        <v>2027</v>
      </c>
      <c r="M48" s="10">
        <v>2028</v>
      </c>
      <c r="N48" s="10">
        <v>2029</v>
      </c>
      <c r="O48" s="10">
        <v>2030</v>
      </c>
      <c r="P48" s="10">
        <v>2031</v>
      </c>
      <c r="Q48" s="10">
        <v>2032</v>
      </c>
      <c r="R48" s="10">
        <v>2033</v>
      </c>
      <c r="S48" s="10">
        <v>2034</v>
      </c>
      <c r="T48" s="10">
        <v>2035</v>
      </c>
      <c r="U48" s="10">
        <v>2036</v>
      </c>
      <c r="V48" s="10">
        <v>2037</v>
      </c>
      <c r="W48" s="10">
        <v>2038</v>
      </c>
      <c r="X48" s="10">
        <v>2039</v>
      </c>
      <c r="Y48" s="10">
        <v>2040</v>
      </c>
      <c r="Z48" s="10">
        <v>2041</v>
      </c>
      <c r="AA48" s="10">
        <v>2042</v>
      </c>
      <c r="AB48" s="44">
        <v>2043</v>
      </c>
      <c r="AC48" s="24">
        <v>2044</v>
      </c>
      <c r="AD48" s="24">
        <v>2045</v>
      </c>
      <c r="AE48" s="45">
        <v>2046</v>
      </c>
      <c r="AF48" s="45">
        <v>2047</v>
      </c>
      <c r="AG48" s="45">
        <v>2048</v>
      </c>
      <c r="AH48" s="45">
        <v>2049</v>
      </c>
      <c r="AI48" s="45">
        <v>2050</v>
      </c>
      <c r="AJ48" s="45">
        <v>2051</v>
      </c>
      <c r="AK48" s="45">
        <v>2052</v>
      </c>
      <c r="AL48" s="45">
        <v>2053</v>
      </c>
      <c r="AM48" s="45">
        <v>2054</v>
      </c>
      <c r="AN48" s="45">
        <v>2055</v>
      </c>
      <c r="AO48" s="45">
        <v>2056</v>
      </c>
      <c r="AP48" s="45">
        <v>2057</v>
      </c>
      <c r="AQ48" s="45">
        <v>2058</v>
      </c>
      <c r="AR48" s="45">
        <v>2059</v>
      </c>
      <c r="AS48" s="45">
        <v>2060</v>
      </c>
      <c r="AT48" s="45">
        <v>2061</v>
      </c>
      <c r="AU48" s="45">
        <v>2062</v>
      </c>
      <c r="AV48" s="45">
        <v>2063</v>
      </c>
      <c r="AW48" s="45">
        <v>2064</v>
      </c>
      <c r="AX48" s="45">
        <v>2065</v>
      </c>
      <c r="AY48" s="45">
        <v>2066</v>
      </c>
      <c r="AZ48" s="45">
        <v>2067</v>
      </c>
      <c r="BA48" s="45">
        <v>2068</v>
      </c>
      <c r="BB48" s="45">
        <v>2069</v>
      </c>
      <c r="BC48" s="45">
        <v>2070</v>
      </c>
      <c r="BD48" s="45">
        <v>2071</v>
      </c>
      <c r="BE48" s="45">
        <v>2072</v>
      </c>
      <c r="BF48" s="45">
        <v>2073</v>
      </c>
      <c r="BG48" s="45">
        <v>2074</v>
      </c>
      <c r="BH48" s="45">
        <v>2075</v>
      </c>
    </row>
    <row r="49" spans="1:60" x14ac:dyDescent="0.3">
      <c r="A49" s="13" t="s">
        <v>94</v>
      </c>
      <c r="B49" s="68"/>
      <c r="C49" s="242">
        <v>377775.42499021278</v>
      </c>
      <c r="D49" s="242">
        <v>370791.28869037848</v>
      </c>
      <c r="E49" s="242">
        <v>367671.52550070599</v>
      </c>
      <c r="F49" s="242">
        <v>310006.66287474718</v>
      </c>
      <c r="G49" s="242">
        <v>307402.16361478367</v>
      </c>
      <c r="H49" s="242">
        <v>303799.58402341546</v>
      </c>
      <c r="I49" s="242">
        <v>294061.78909877565</v>
      </c>
      <c r="J49" s="242">
        <v>287495.93222235976</v>
      </c>
      <c r="K49" s="242">
        <v>280866.21332983678</v>
      </c>
      <c r="L49" s="242">
        <v>264184.33651623508</v>
      </c>
      <c r="M49" s="242">
        <v>136354.43461888403</v>
      </c>
      <c r="N49" s="242">
        <v>106013.22744250399</v>
      </c>
      <c r="O49" s="242">
        <v>96964.853166462184</v>
      </c>
      <c r="P49" s="242">
        <v>88311.253995996172</v>
      </c>
      <c r="Q49" s="242">
        <v>68115.393758561011</v>
      </c>
      <c r="R49" s="242">
        <v>16518.476094158985</v>
      </c>
      <c r="S49" s="242">
        <v>14255.818569812978</v>
      </c>
      <c r="T49" s="242">
        <v>12716.994530153841</v>
      </c>
      <c r="U49" s="242">
        <v>9655.7016416181777</v>
      </c>
      <c r="V49" s="242">
        <v>9490.5320533347422</v>
      </c>
      <c r="W49" s="242">
        <v>5319.4603217142894</v>
      </c>
      <c r="X49" s="242">
        <v>5286.6768710839251</v>
      </c>
      <c r="Y49" s="242">
        <v>5277.4782910237809</v>
      </c>
      <c r="Z49" s="242">
        <v>5269.8985630883099</v>
      </c>
      <c r="AA49" s="242">
        <v>5265.9638062623771</v>
      </c>
      <c r="AB49" s="251">
        <v>0</v>
      </c>
      <c r="AC49" s="251">
        <v>0</v>
      </c>
      <c r="AD49" s="251">
        <v>0</v>
      </c>
      <c r="AE49" s="242">
        <v>0</v>
      </c>
      <c r="AF49" s="242">
        <v>0</v>
      </c>
      <c r="AG49" s="242">
        <v>0</v>
      </c>
      <c r="AH49" s="242">
        <v>0</v>
      </c>
      <c r="AI49" s="242">
        <v>0</v>
      </c>
      <c r="AJ49" s="242">
        <v>0</v>
      </c>
      <c r="AK49" s="242">
        <v>0</v>
      </c>
      <c r="AL49" s="242">
        <v>0</v>
      </c>
      <c r="AM49" s="242">
        <v>0</v>
      </c>
      <c r="AN49" s="242">
        <v>0</v>
      </c>
      <c r="AO49" s="242">
        <v>0</v>
      </c>
      <c r="AP49" s="242">
        <v>0</v>
      </c>
      <c r="AQ49" s="242">
        <v>0</v>
      </c>
      <c r="AR49" s="242">
        <v>0</v>
      </c>
      <c r="AS49" s="242">
        <v>0</v>
      </c>
      <c r="AT49" s="242">
        <v>0</v>
      </c>
      <c r="AU49" s="242">
        <v>0</v>
      </c>
      <c r="AV49" s="242">
        <v>0</v>
      </c>
      <c r="AW49" s="242">
        <v>0</v>
      </c>
      <c r="AX49" s="242">
        <v>0</v>
      </c>
      <c r="AY49" s="242">
        <v>0</v>
      </c>
      <c r="AZ49" s="242">
        <v>0</v>
      </c>
      <c r="BA49" s="242">
        <v>0</v>
      </c>
      <c r="BB49" s="242">
        <v>0</v>
      </c>
      <c r="BC49" s="242">
        <v>0</v>
      </c>
      <c r="BD49" s="242">
        <v>0</v>
      </c>
      <c r="BE49" s="242">
        <v>0</v>
      </c>
      <c r="BF49" s="242">
        <v>0</v>
      </c>
      <c r="BG49" s="242">
        <v>0</v>
      </c>
      <c r="BH49" s="242">
        <v>0</v>
      </c>
    </row>
    <row r="50" spans="1:60" x14ac:dyDescent="0.3">
      <c r="A50" s="13" t="s">
        <v>95</v>
      </c>
      <c r="B50" s="68"/>
      <c r="C50" s="242">
        <v>0</v>
      </c>
      <c r="D50" s="242">
        <f>C49-D49</f>
        <v>6984.1362998342956</v>
      </c>
      <c r="E50" s="242">
        <f t="shared" ref="E50:AB50" si="16">D49-E49</f>
        <v>3119.7631896724924</v>
      </c>
      <c r="F50" s="242">
        <f t="shared" si="16"/>
        <v>57664.862625958805</v>
      </c>
      <c r="G50" s="242">
        <f t="shared" si="16"/>
        <v>2604.4992599635152</v>
      </c>
      <c r="H50" s="242">
        <f t="shared" si="16"/>
        <v>3602.5795913682086</v>
      </c>
      <c r="I50" s="242">
        <f t="shared" si="16"/>
        <v>9737.7949246398057</v>
      </c>
      <c r="J50" s="242">
        <f t="shared" si="16"/>
        <v>6565.856876415899</v>
      </c>
      <c r="K50" s="242">
        <f t="shared" si="16"/>
        <v>6629.7188925229711</v>
      </c>
      <c r="L50" s="242">
        <f t="shared" si="16"/>
        <v>16681.876813601702</v>
      </c>
      <c r="M50" s="242">
        <f t="shared" si="16"/>
        <v>127829.90189735105</v>
      </c>
      <c r="N50" s="242">
        <f t="shared" si="16"/>
        <v>30341.207176380034</v>
      </c>
      <c r="O50" s="242">
        <f t="shared" si="16"/>
        <v>9048.3742760418099</v>
      </c>
      <c r="P50" s="242">
        <f t="shared" si="16"/>
        <v>8653.5991704660119</v>
      </c>
      <c r="Q50" s="242">
        <f t="shared" si="16"/>
        <v>20195.860237435161</v>
      </c>
      <c r="R50" s="242">
        <f t="shared" si="16"/>
        <v>51596.917664402026</v>
      </c>
      <c r="S50" s="242">
        <f t="shared" si="16"/>
        <v>2262.6575243460065</v>
      </c>
      <c r="T50" s="242">
        <f t="shared" si="16"/>
        <v>1538.8240396591373</v>
      </c>
      <c r="U50" s="242">
        <f t="shared" si="16"/>
        <v>3061.2928885356632</v>
      </c>
      <c r="V50" s="242">
        <f t="shared" si="16"/>
        <v>165.16958828343559</v>
      </c>
      <c r="W50" s="242">
        <f t="shared" si="16"/>
        <v>4171.0717316204527</v>
      </c>
      <c r="X50" s="242">
        <f t="shared" si="16"/>
        <v>32.783450630364314</v>
      </c>
      <c r="Y50" s="242">
        <f t="shared" si="16"/>
        <v>9.1985800601441952</v>
      </c>
      <c r="Z50" s="242">
        <f t="shared" si="16"/>
        <v>7.5797279354710554</v>
      </c>
      <c r="AA50" s="242">
        <f t="shared" si="16"/>
        <v>3.934756825932709</v>
      </c>
      <c r="AB50" s="251">
        <f t="shared" si="16"/>
        <v>5265.9638062623771</v>
      </c>
      <c r="AC50" s="251">
        <f t="shared" ref="AC50" si="17">AB49-AC49</f>
        <v>0</v>
      </c>
      <c r="AD50" s="251">
        <f t="shared" ref="AD50" si="18">AC49-AD49</f>
        <v>0</v>
      </c>
      <c r="AE50" s="242">
        <f t="shared" ref="AE50" si="19">AD49-AE49</f>
        <v>0</v>
      </c>
      <c r="AF50" s="242">
        <f t="shared" ref="AF50" si="20">AE49-AF49</f>
        <v>0</v>
      </c>
      <c r="AG50" s="242">
        <f t="shared" ref="AG50" si="21">AF49-AG49</f>
        <v>0</v>
      </c>
      <c r="AH50" s="242">
        <f t="shared" ref="AH50" si="22">AG49-AH49</f>
        <v>0</v>
      </c>
      <c r="AI50" s="242">
        <f t="shared" ref="AI50" si="23">AH49-AI49</f>
        <v>0</v>
      </c>
      <c r="AJ50" s="242">
        <f t="shared" ref="AJ50" si="24">AI49-AJ49</f>
        <v>0</v>
      </c>
      <c r="AK50" s="242">
        <f t="shared" ref="AK50" si="25">AJ49-AK49</f>
        <v>0</v>
      </c>
      <c r="AL50" s="242">
        <f t="shared" ref="AL50" si="26">AK49-AL49</f>
        <v>0</v>
      </c>
      <c r="AM50" s="242">
        <f t="shared" ref="AM50" si="27">AL49-AM49</f>
        <v>0</v>
      </c>
      <c r="AN50" s="242">
        <f t="shared" ref="AN50" si="28">AM49-AN49</f>
        <v>0</v>
      </c>
      <c r="AO50" s="242">
        <f t="shared" ref="AO50" si="29">AN49-AO49</f>
        <v>0</v>
      </c>
      <c r="AP50" s="242">
        <f t="shared" ref="AP50" si="30">AO49-AP49</f>
        <v>0</v>
      </c>
      <c r="AQ50" s="242">
        <f t="shared" ref="AQ50" si="31">AP49-AQ49</f>
        <v>0</v>
      </c>
      <c r="AR50" s="242">
        <f t="shared" ref="AR50" si="32">AQ49-AR49</f>
        <v>0</v>
      </c>
      <c r="AS50" s="242">
        <f t="shared" ref="AS50" si="33">AR49-AS49</f>
        <v>0</v>
      </c>
      <c r="AT50" s="242">
        <f t="shared" ref="AT50" si="34">AS49-AT49</f>
        <v>0</v>
      </c>
      <c r="AU50" s="242">
        <f t="shared" ref="AU50" si="35">AT49-AU49</f>
        <v>0</v>
      </c>
      <c r="AV50" s="242">
        <f t="shared" ref="AV50" si="36">AU49-AV49</f>
        <v>0</v>
      </c>
      <c r="AW50" s="242">
        <f t="shared" ref="AW50" si="37">AV49-AW49</f>
        <v>0</v>
      </c>
      <c r="AX50" s="242">
        <f t="shared" ref="AX50" si="38">AW49-AX49</f>
        <v>0</v>
      </c>
      <c r="AY50" s="242">
        <f t="shared" ref="AY50" si="39">AX49-AY49</f>
        <v>0</v>
      </c>
      <c r="AZ50" s="242">
        <f t="shared" ref="AZ50" si="40">AY49-AZ49</f>
        <v>0</v>
      </c>
      <c r="BA50" s="242">
        <f t="shared" ref="BA50" si="41">AZ49-BA49</f>
        <v>0</v>
      </c>
      <c r="BB50" s="242">
        <f t="shared" ref="BB50" si="42">BA49-BB49</f>
        <v>0</v>
      </c>
      <c r="BC50" s="242">
        <f t="shared" ref="BC50" si="43">BB49-BC49</f>
        <v>0</v>
      </c>
      <c r="BD50" s="242">
        <f t="shared" ref="BD50" si="44">BC49-BD49</f>
        <v>0</v>
      </c>
      <c r="BE50" s="242">
        <f t="shared" ref="BE50" si="45">BD49-BE49</f>
        <v>0</v>
      </c>
      <c r="BF50" s="242">
        <f t="shared" ref="BF50" si="46">BE49-BF49</f>
        <v>0</v>
      </c>
      <c r="BG50" s="242">
        <f t="shared" ref="BG50" si="47">BF49-BG49</f>
        <v>0</v>
      </c>
      <c r="BH50" s="242">
        <f t="shared" ref="BH50" si="48">BG49-BH49</f>
        <v>0</v>
      </c>
    </row>
    <row r="51" spans="1:60" x14ac:dyDescent="0.3">
      <c r="A51" s="13" t="s">
        <v>96</v>
      </c>
      <c r="B51" s="68"/>
      <c r="C51" s="242">
        <v>0</v>
      </c>
      <c r="D51" s="242">
        <f>$C$49-D49</f>
        <v>6984.1362998342956</v>
      </c>
      <c r="E51" s="242">
        <f t="shared" ref="E51:AB51" si="49">$C$49-E49</f>
        <v>10103.899489506788</v>
      </c>
      <c r="F51" s="242">
        <f t="shared" si="49"/>
        <v>67768.762115465594</v>
      </c>
      <c r="G51" s="242">
        <f t="shared" si="49"/>
        <v>70373.261375429109</v>
      </c>
      <c r="H51" s="242">
        <f t="shared" si="49"/>
        <v>73975.840966797317</v>
      </c>
      <c r="I51" s="242">
        <f t="shared" si="49"/>
        <v>83713.635891437123</v>
      </c>
      <c r="J51" s="242">
        <f t="shared" si="49"/>
        <v>90279.492767853022</v>
      </c>
      <c r="K51" s="242">
        <f t="shared" si="49"/>
        <v>96909.211660375993</v>
      </c>
      <c r="L51" s="242">
        <f t="shared" si="49"/>
        <v>113591.0884739777</v>
      </c>
      <c r="M51" s="242">
        <f t="shared" si="49"/>
        <v>241420.99037132875</v>
      </c>
      <c r="N51" s="242">
        <f t="shared" si="49"/>
        <v>271762.19754770875</v>
      </c>
      <c r="O51" s="242">
        <f t="shared" si="49"/>
        <v>280810.57182375062</v>
      </c>
      <c r="P51" s="242">
        <f t="shared" si="49"/>
        <v>289464.17099421658</v>
      </c>
      <c r="Q51" s="242">
        <f t="shared" si="49"/>
        <v>309660.03123165178</v>
      </c>
      <c r="R51" s="242">
        <f t="shared" si="49"/>
        <v>361256.94889605377</v>
      </c>
      <c r="S51" s="242">
        <f t="shared" si="49"/>
        <v>363519.6064203998</v>
      </c>
      <c r="T51" s="242">
        <f t="shared" si="49"/>
        <v>365058.43046005891</v>
      </c>
      <c r="U51" s="242">
        <f t="shared" si="49"/>
        <v>368119.72334859462</v>
      </c>
      <c r="V51" s="242">
        <f t="shared" si="49"/>
        <v>368284.89293687802</v>
      </c>
      <c r="W51" s="242">
        <f t="shared" si="49"/>
        <v>372455.96466849849</v>
      </c>
      <c r="X51" s="242">
        <f t="shared" si="49"/>
        <v>372488.74811912887</v>
      </c>
      <c r="Y51" s="242">
        <f t="shared" si="49"/>
        <v>372497.94669918902</v>
      </c>
      <c r="Z51" s="242">
        <f t="shared" si="49"/>
        <v>372505.52642712445</v>
      </c>
      <c r="AA51" s="242">
        <f t="shared" si="49"/>
        <v>372509.46118395042</v>
      </c>
      <c r="AB51" s="251">
        <f t="shared" si="49"/>
        <v>377775.42499021278</v>
      </c>
      <c r="AC51" s="251">
        <f t="shared" ref="AC51:AE51" si="50">$C$49-AC49</f>
        <v>377775.42499021278</v>
      </c>
      <c r="AD51" s="251">
        <f t="shared" si="50"/>
        <v>377775.42499021278</v>
      </c>
      <c r="AE51" s="242">
        <f t="shared" si="50"/>
        <v>377775.42499021278</v>
      </c>
      <c r="AF51" s="242">
        <f t="shared" ref="AF51:BH51" si="51">$C$49-AF49</f>
        <v>377775.42499021278</v>
      </c>
      <c r="AG51" s="242">
        <f t="shared" si="51"/>
        <v>377775.42499021278</v>
      </c>
      <c r="AH51" s="242">
        <f t="shared" si="51"/>
        <v>377775.42499021278</v>
      </c>
      <c r="AI51" s="242">
        <f t="shared" si="51"/>
        <v>377775.42499021278</v>
      </c>
      <c r="AJ51" s="242">
        <f t="shared" si="51"/>
        <v>377775.42499021278</v>
      </c>
      <c r="AK51" s="242">
        <f t="shared" si="51"/>
        <v>377775.42499021278</v>
      </c>
      <c r="AL51" s="242">
        <f t="shared" si="51"/>
        <v>377775.42499021278</v>
      </c>
      <c r="AM51" s="242">
        <f t="shared" si="51"/>
        <v>377775.42499021278</v>
      </c>
      <c r="AN51" s="242">
        <f t="shared" si="51"/>
        <v>377775.42499021278</v>
      </c>
      <c r="AO51" s="242">
        <f t="shared" si="51"/>
        <v>377775.42499021278</v>
      </c>
      <c r="AP51" s="242">
        <f t="shared" si="51"/>
        <v>377775.42499021278</v>
      </c>
      <c r="AQ51" s="242">
        <f t="shared" si="51"/>
        <v>377775.42499021278</v>
      </c>
      <c r="AR51" s="242">
        <f t="shared" si="51"/>
        <v>377775.42499021278</v>
      </c>
      <c r="AS51" s="242">
        <f t="shared" si="51"/>
        <v>377775.42499021278</v>
      </c>
      <c r="AT51" s="242">
        <f t="shared" si="51"/>
        <v>377775.42499021278</v>
      </c>
      <c r="AU51" s="242">
        <f t="shared" si="51"/>
        <v>377775.42499021278</v>
      </c>
      <c r="AV51" s="242">
        <f t="shared" si="51"/>
        <v>377775.42499021278</v>
      </c>
      <c r="AW51" s="242">
        <f t="shared" si="51"/>
        <v>377775.42499021278</v>
      </c>
      <c r="AX51" s="242">
        <f t="shared" si="51"/>
        <v>377775.42499021278</v>
      </c>
      <c r="AY51" s="242">
        <f t="shared" si="51"/>
        <v>377775.42499021278</v>
      </c>
      <c r="AZ51" s="242">
        <f t="shared" si="51"/>
        <v>377775.42499021278</v>
      </c>
      <c r="BA51" s="242">
        <f t="shared" si="51"/>
        <v>377775.42499021278</v>
      </c>
      <c r="BB51" s="242">
        <f t="shared" si="51"/>
        <v>377775.42499021278</v>
      </c>
      <c r="BC51" s="242">
        <f t="shared" si="51"/>
        <v>377775.42499021278</v>
      </c>
      <c r="BD51" s="242">
        <f t="shared" si="51"/>
        <v>377775.42499021278</v>
      </c>
      <c r="BE51" s="242">
        <f t="shared" si="51"/>
        <v>377775.42499021278</v>
      </c>
      <c r="BF51" s="242">
        <f t="shared" si="51"/>
        <v>377775.42499021278</v>
      </c>
      <c r="BG51" s="242">
        <f t="shared" si="51"/>
        <v>377775.42499021278</v>
      </c>
      <c r="BH51" s="242">
        <f t="shared" si="51"/>
        <v>377775.42499021278</v>
      </c>
    </row>
    <row r="53" spans="1:60" x14ac:dyDescent="0.3">
      <c r="A53" s="7" t="s">
        <v>60</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row>
    <row r="55" spans="1:60" x14ac:dyDescent="0.3">
      <c r="A55" s="6"/>
      <c r="B55" s="9">
        <v>2017</v>
      </c>
      <c r="C55" s="10">
        <v>2018</v>
      </c>
      <c r="D55" s="10">
        <v>2019</v>
      </c>
      <c r="E55" s="10">
        <v>2020</v>
      </c>
      <c r="F55" s="10">
        <v>2021</v>
      </c>
      <c r="G55" s="10">
        <v>2022</v>
      </c>
      <c r="H55" s="10">
        <v>2023</v>
      </c>
      <c r="I55" s="10">
        <v>2024</v>
      </c>
      <c r="J55" s="10">
        <v>2025</v>
      </c>
      <c r="K55" s="10">
        <v>2026</v>
      </c>
      <c r="L55" s="10">
        <v>2027</v>
      </c>
      <c r="M55" s="10">
        <v>2028</v>
      </c>
      <c r="N55" s="10">
        <v>2029</v>
      </c>
      <c r="O55" s="10">
        <v>2030</v>
      </c>
      <c r="P55" s="10">
        <v>2031</v>
      </c>
      <c r="Q55" s="10">
        <v>2032</v>
      </c>
      <c r="R55" s="10">
        <v>2033</v>
      </c>
      <c r="S55" s="10">
        <v>2034</v>
      </c>
      <c r="T55" s="10">
        <v>2035</v>
      </c>
      <c r="U55" s="10">
        <v>2036</v>
      </c>
      <c r="V55" s="10">
        <v>2037</v>
      </c>
      <c r="W55" s="10">
        <v>2038</v>
      </c>
      <c r="X55" s="10">
        <v>2039</v>
      </c>
      <c r="Y55" s="10">
        <v>2040</v>
      </c>
      <c r="Z55" s="10">
        <v>2041</v>
      </c>
      <c r="AA55" s="10">
        <v>2042</v>
      </c>
      <c r="AB55" s="44">
        <v>2043</v>
      </c>
      <c r="AC55" s="24">
        <v>2044</v>
      </c>
      <c r="AD55" s="24">
        <v>2045</v>
      </c>
      <c r="AE55" s="24">
        <v>2046</v>
      </c>
      <c r="AF55" s="24">
        <v>2047</v>
      </c>
      <c r="AG55" s="24">
        <v>2048</v>
      </c>
      <c r="AH55" s="24">
        <v>2049</v>
      </c>
      <c r="AI55" s="24">
        <v>2050</v>
      </c>
      <c r="AJ55" s="24">
        <v>2051</v>
      </c>
      <c r="AK55" s="24">
        <v>2052</v>
      </c>
      <c r="AL55" s="24">
        <v>2053</v>
      </c>
      <c r="AM55" s="24">
        <v>2054</v>
      </c>
      <c r="AN55" s="24">
        <v>2055</v>
      </c>
      <c r="AO55" s="24">
        <v>2056</v>
      </c>
      <c r="AP55" s="24">
        <v>2057</v>
      </c>
      <c r="AQ55" s="24">
        <v>2058</v>
      </c>
      <c r="AR55" s="24">
        <v>2059</v>
      </c>
      <c r="AS55" s="24">
        <v>2060</v>
      </c>
      <c r="AT55" s="24">
        <v>2061</v>
      </c>
      <c r="AU55" s="24">
        <v>2062</v>
      </c>
      <c r="AV55" s="24">
        <v>2063</v>
      </c>
      <c r="AW55" s="24">
        <v>2064</v>
      </c>
      <c r="AX55" s="24">
        <v>2065</v>
      </c>
      <c r="AY55" s="24">
        <v>2066</v>
      </c>
      <c r="AZ55" s="24">
        <v>2067</v>
      </c>
      <c r="BA55" s="24">
        <v>2068</v>
      </c>
      <c r="BB55" s="24">
        <v>2069</v>
      </c>
      <c r="BC55" s="24">
        <v>2070</v>
      </c>
      <c r="BD55" s="24">
        <v>2071</v>
      </c>
      <c r="BE55" s="24">
        <v>2072</v>
      </c>
      <c r="BF55" s="24">
        <v>2073</v>
      </c>
      <c r="BG55" s="24">
        <v>2074</v>
      </c>
      <c r="BH55" s="24">
        <v>2075</v>
      </c>
    </row>
    <row r="56" spans="1:60" x14ac:dyDescent="0.3">
      <c r="A56" s="13" t="s">
        <v>97</v>
      </c>
      <c r="B56" s="68"/>
      <c r="C56" s="68"/>
      <c r="D56" s="242">
        <v>344447.29330421542</v>
      </c>
      <c r="E56" s="242">
        <v>344234.37601380574</v>
      </c>
      <c r="F56" s="242">
        <v>306056.75633237744</v>
      </c>
      <c r="G56" s="242">
        <v>302895.03440344665</v>
      </c>
      <c r="H56" s="242">
        <v>295406.22134403244</v>
      </c>
      <c r="I56" s="242">
        <v>264586.07656681456</v>
      </c>
      <c r="J56" s="242">
        <v>254655.82950831208</v>
      </c>
      <c r="K56" s="242">
        <v>244736.00407606177</v>
      </c>
      <c r="L56" s="242">
        <v>240120.18912336702</v>
      </c>
      <c r="M56" s="242">
        <v>237728.91468210236</v>
      </c>
      <c r="N56" s="242">
        <v>218450.51757458854</v>
      </c>
      <c r="O56" s="242">
        <v>173322.05366615046</v>
      </c>
      <c r="P56" s="242">
        <v>131160.34513540022</v>
      </c>
      <c r="Q56" s="242">
        <v>122560.01785052243</v>
      </c>
      <c r="R56" s="242">
        <v>108602.75289353236</v>
      </c>
      <c r="S56" s="242">
        <v>21658.686577271055</v>
      </c>
      <c r="T56" s="242">
        <v>16299.225831606233</v>
      </c>
      <c r="U56" s="242">
        <v>14788.101548346986</v>
      </c>
      <c r="V56" s="242">
        <v>11581.222728483806</v>
      </c>
      <c r="W56" s="242">
        <v>11369.59167797521</v>
      </c>
      <c r="X56" s="242">
        <v>2127.9653630480861</v>
      </c>
      <c r="Y56" s="242">
        <v>2092.363789829762</v>
      </c>
      <c r="Z56" s="242">
        <v>1665.5245835190988</v>
      </c>
      <c r="AA56" s="242">
        <v>919.13991239275992</v>
      </c>
      <c r="AB56" s="251">
        <v>733.25763185844926</v>
      </c>
      <c r="AC56" s="242">
        <v>52.6656660916154</v>
      </c>
      <c r="AD56" s="242">
        <v>49.045454219740066</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252">
        <v>0</v>
      </c>
      <c r="BB56" s="252">
        <v>0</v>
      </c>
      <c r="BC56" s="252">
        <v>0</v>
      </c>
      <c r="BD56" s="252">
        <v>0</v>
      </c>
      <c r="BE56" s="252">
        <v>0</v>
      </c>
      <c r="BF56" s="252">
        <v>0</v>
      </c>
      <c r="BG56" s="252">
        <v>0</v>
      </c>
      <c r="BH56" s="252">
        <v>0</v>
      </c>
    </row>
    <row r="57" spans="1:60" x14ac:dyDescent="0.3">
      <c r="A57" s="13" t="s">
        <v>98</v>
      </c>
      <c r="B57" s="68"/>
      <c r="C57" s="68"/>
      <c r="D57" s="242">
        <v>0</v>
      </c>
      <c r="E57" s="242">
        <f t="shared" ref="E57" si="52">D56-E56</f>
        <v>212.91729040967766</v>
      </c>
      <c r="F57" s="242">
        <f t="shared" ref="F57" si="53">E56-F56</f>
        <v>38177.619681428303</v>
      </c>
      <c r="G57" s="242">
        <f t="shared" ref="G57" si="54">F56-G56</f>
        <v>3161.7219289307832</v>
      </c>
      <c r="H57" s="242">
        <f t="shared" ref="H57" si="55">G56-H56</f>
        <v>7488.8130594142131</v>
      </c>
      <c r="I57" s="242">
        <f t="shared" ref="I57" si="56">H56-I56</f>
        <v>30820.14477721788</v>
      </c>
      <c r="J57" s="242">
        <f t="shared" ref="J57" si="57">I56-J56</f>
        <v>9930.2470585024857</v>
      </c>
      <c r="K57" s="242">
        <f t="shared" ref="K57" si="58">J56-K56</f>
        <v>9919.8254322503053</v>
      </c>
      <c r="L57" s="242">
        <f t="shared" ref="L57" si="59">K56-L56</f>
        <v>4615.8149526947527</v>
      </c>
      <c r="M57" s="242">
        <f t="shared" ref="M57" si="60">L56-M56</f>
        <v>2391.2744412646571</v>
      </c>
      <c r="N57" s="242">
        <f t="shared" ref="N57" si="61">M56-N56</f>
        <v>19278.397107513825</v>
      </c>
      <c r="O57" s="242">
        <f t="shared" ref="O57" si="62">N56-O56</f>
        <v>45128.463908438076</v>
      </c>
      <c r="P57" s="242">
        <f t="shared" ref="P57" si="63">O56-P56</f>
        <v>42161.708530750242</v>
      </c>
      <c r="Q57" s="242">
        <f t="shared" ref="Q57" si="64">P56-Q56</f>
        <v>8600.3272848777851</v>
      </c>
      <c r="R57" s="242">
        <f t="shared" ref="R57" si="65">Q56-R56</f>
        <v>13957.264956990068</v>
      </c>
      <c r="S57" s="242">
        <f t="shared" ref="S57" si="66">R56-S56</f>
        <v>86944.066316261305</v>
      </c>
      <c r="T57" s="242">
        <f t="shared" ref="T57" si="67">S56-T56</f>
        <v>5359.4607456648228</v>
      </c>
      <c r="U57" s="242">
        <f t="shared" ref="U57" si="68">T56-U56</f>
        <v>1511.124283259247</v>
      </c>
      <c r="V57" s="242">
        <f t="shared" ref="V57" si="69">U56-V56</f>
        <v>3206.8788198631792</v>
      </c>
      <c r="W57" s="242">
        <f t="shared" ref="W57" si="70">V56-W56</f>
        <v>211.63105050859667</v>
      </c>
      <c r="X57" s="242">
        <f t="shared" ref="X57" si="71">W56-X56</f>
        <v>9241.6263149271235</v>
      </c>
      <c r="Y57" s="242">
        <f t="shared" ref="Y57" si="72">X56-Y56</f>
        <v>35.60157321832412</v>
      </c>
      <c r="Z57" s="242">
        <f t="shared" ref="Z57" si="73">Y56-Z56</f>
        <v>426.83920631066326</v>
      </c>
      <c r="AA57" s="242">
        <f t="shared" ref="AA57" si="74">Z56-AA56</f>
        <v>746.38467112633884</v>
      </c>
      <c r="AB57" s="251">
        <f t="shared" ref="AB57" si="75">AA56-AB56</f>
        <v>185.88228053431067</v>
      </c>
      <c r="AC57" s="251">
        <f t="shared" ref="AC57" si="76">AB56-AC56</f>
        <v>680.59196576683382</v>
      </c>
      <c r="AD57" s="251">
        <f t="shared" ref="AD57" si="77">AC56-AD56</f>
        <v>3.620211871875334</v>
      </c>
      <c r="AE57" s="242">
        <f t="shared" ref="AE57:AF57" si="78">AD56-AE56</f>
        <v>49.045454219740066</v>
      </c>
      <c r="AF57" s="242">
        <f t="shared" si="78"/>
        <v>0</v>
      </c>
      <c r="AG57" s="242">
        <f t="shared" ref="AG57" si="79">AF56-AG56</f>
        <v>0</v>
      </c>
      <c r="AH57" s="242">
        <f t="shared" ref="AH57" si="80">AG56-AH56</f>
        <v>0</v>
      </c>
      <c r="AI57" s="242">
        <f t="shared" ref="AI57" si="81">AH56-AI56</f>
        <v>0</v>
      </c>
      <c r="AJ57" s="242">
        <f t="shared" ref="AJ57" si="82">AI56-AJ56</f>
        <v>0</v>
      </c>
      <c r="AK57" s="242">
        <f t="shared" ref="AK57" si="83">AJ56-AK56</f>
        <v>0</v>
      </c>
      <c r="AL57" s="242">
        <f t="shared" ref="AL57" si="84">AK56-AL56</f>
        <v>0</v>
      </c>
      <c r="AM57" s="242">
        <f t="shared" ref="AM57" si="85">AL56-AM56</f>
        <v>0</v>
      </c>
      <c r="AN57" s="242">
        <f t="shared" ref="AN57" si="86">AM56-AN56</f>
        <v>0</v>
      </c>
      <c r="AO57" s="242">
        <f t="shared" ref="AO57" si="87">AN56-AO56</f>
        <v>0</v>
      </c>
      <c r="AP57" s="242">
        <f t="shared" ref="AP57" si="88">AO56-AP56</f>
        <v>0</v>
      </c>
      <c r="AQ57" s="242">
        <f t="shared" ref="AQ57" si="89">AP56-AQ56</f>
        <v>0</v>
      </c>
      <c r="AR57" s="242">
        <f t="shared" ref="AR57" si="90">AQ56-AR56</f>
        <v>0</v>
      </c>
      <c r="AS57" s="242">
        <f t="shared" ref="AS57" si="91">AR56-AS56</f>
        <v>0</v>
      </c>
      <c r="AT57" s="242">
        <f t="shared" ref="AT57" si="92">AS56-AT56</f>
        <v>0</v>
      </c>
      <c r="AU57" s="242">
        <f t="shared" ref="AU57" si="93">AT56-AU56</f>
        <v>0</v>
      </c>
      <c r="AV57" s="242">
        <f t="shared" ref="AV57" si="94">AU56-AV56</f>
        <v>0</v>
      </c>
      <c r="AW57" s="242">
        <f t="shared" ref="AW57" si="95">AV56-AW56</f>
        <v>0</v>
      </c>
      <c r="AX57" s="242">
        <f t="shared" ref="AX57" si="96">AW56-AX56</f>
        <v>0</v>
      </c>
      <c r="AY57" s="242">
        <f t="shared" ref="AY57" si="97">AX56-AY56</f>
        <v>0</v>
      </c>
      <c r="AZ57" s="242">
        <f t="shared" ref="AZ57" si="98">AY56-AZ56</f>
        <v>0</v>
      </c>
      <c r="BA57" s="242">
        <f t="shared" ref="BA57" si="99">AZ56-BA56</f>
        <v>0</v>
      </c>
      <c r="BB57" s="242">
        <f t="shared" ref="BB57" si="100">BA56-BB56</f>
        <v>0</v>
      </c>
      <c r="BC57" s="242">
        <f t="shared" ref="BC57" si="101">BB56-BC56</f>
        <v>0</v>
      </c>
      <c r="BD57" s="242">
        <f t="shared" ref="BD57" si="102">BC56-BD56</f>
        <v>0</v>
      </c>
      <c r="BE57" s="242">
        <f t="shared" ref="BE57" si="103">BD56-BE56</f>
        <v>0</v>
      </c>
      <c r="BF57" s="242">
        <f t="shared" ref="BF57" si="104">BE56-BF56</f>
        <v>0</v>
      </c>
      <c r="BG57" s="242">
        <f t="shared" ref="BG57" si="105">BF56-BG56</f>
        <v>0</v>
      </c>
      <c r="BH57" s="242">
        <f t="shared" ref="BH57" si="106">BG56-BH56</f>
        <v>0</v>
      </c>
    </row>
    <row r="58" spans="1:60" x14ac:dyDescent="0.3">
      <c r="A58" s="13" t="s">
        <v>99</v>
      </c>
      <c r="B58" s="68"/>
      <c r="C58" s="68"/>
      <c r="D58" s="242">
        <v>0</v>
      </c>
      <c r="E58" s="242">
        <f>$D$56-E56</f>
        <v>212.91729040967766</v>
      </c>
      <c r="F58" s="242">
        <f t="shared" ref="F58:AE58" si="107">$D$56-F56</f>
        <v>38390.536971837981</v>
      </c>
      <c r="G58" s="242">
        <f t="shared" si="107"/>
        <v>41552.258900768764</v>
      </c>
      <c r="H58" s="242">
        <f t="shared" si="107"/>
        <v>49041.071960182977</v>
      </c>
      <c r="I58" s="242">
        <f t="shared" si="107"/>
        <v>79861.216737400857</v>
      </c>
      <c r="J58" s="242">
        <f t="shared" si="107"/>
        <v>89791.463795903343</v>
      </c>
      <c r="K58" s="242">
        <f t="shared" si="107"/>
        <v>99711.289228153648</v>
      </c>
      <c r="L58" s="242">
        <f t="shared" si="107"/>
        <v>104327.1041808484</v>
      </c>
      <c r="M58" s="242">
        <f t="shared" si="107"/>
        <v>106718.37862211306</v>
      </c>
      <c r="N58" s="242">
        <f t="shared" si="107"/>
        <v>125996.77572962688</v>
      </c>
      <c r="O58" s="242">
        <f t="shared" si="107"/>
        <v>171125.23963806496</v>
      </c>
      <c r="P58" s="242">
        <f t="shared" si="107"/>
        <v>213286.9481688152</v>
      </c>
      <c r="Q58" s="242">
        <f t="shared" si="107"/>
        <v>221887.275453693</v>
      </c>
      <c r="R58" s="242">
        <f t="shared" si="107"/>
        <v>235844.54041068305</v>
      </c>
      <c r="S58" s="242">
        <f t="shared" si="107"/>
        <v>322788.60672694439</v>
      </c>
      <c r="T58" s="242">
        <f t="shared" si="107"/>
        <v>328148.06747260917</v>
      </c>
      <c r="U58" s="242">
        <f t="shared" si="107"/>
        <v>329659.19175586844</v>
      </c>
      <c r="V58" s="242">
        <f t="shared" si="107"/>
        <v>332866.07057573163</v>
      </c>
      <c r="W58" s="242">
        <f t="shared" si="107"/>
        <v>333077.70162624022</v>
      </c>
      <c r="X58" s="242">
        <f t="shared" si="107"/>
        <v>342319.32794116734</v>
      </c>
      <c r="Y58" s="242">
        <f t="shared" si="107"/>
        <v>342354.92951438564</v>
      </c>
      <c r="Z58" s="242">
        <f t="shared" si="107"/>
        <v>342781.76872069633</v>
      </c>
      <c r="AA58" s="242">
        <f t="shared" si="107"/>
        <v>343528.15339182265</v>
      </c>
      <c r="AB58" s="251">
        <f t="shared" si="107"/>
        <v>343714.03567235696</v>
      </c>
      <c r="AC58" s="251">
        <f t="shared" si="107"/>
        <v>344394.62763812381</v>
      </c>
      <c r="AD58" s="251">
        <f t="shared" si="107"/>
        <v>344398.24784999568</v>
      </c>
      <c r="AE58" s="242">
        <f t="shared" si="107"/>
        <v>344447.29330421542</v>
      </c>
      <c r="AF58" s="242">
        <f t="shared" ref="AF58:AG58" si="108">$D$56-AF56</f>
        <v>344447.29330421542</v>
      </c>
      <c r="AG58" s="242">
        <f t="shared" si="108"/>
        <v>344447.29330421542</v>
      </c>
      <c r="AH58" s="242">
        <f t="shared" ref="AH58:BH58" si="109">$D$56-AH56</f>
        <v>344447.29330421542</v>
      </c>
      <c r="AI58" s="242">
        <f t="shared" si="109"/>
        <v>344447.29330421542</v>
      </c>
      <c r="AJ58" s="242">
        <f t="shared" si="109"/>
        <v>344447.29330421542</v>
      </c>
      <c r="AK58" s="242">
        <f t="shared" si="109"/>
        <v>344447.29330421542</v>
      </c>
      <c r="AL58" s="242">
        <f t="shared" si="109"/>
        <v>344447.29330421542</v>
      </c>
      <c r="AM58" s="242">
        <f t="shared" si="109"/>
        <v>344447.29330421542</v>
      </c>
      <c r="AN58" s="242">
        <f t="shared" si="109"/>
        <v>344447.29330421542</v>
      </c>
      <c r="AO58" s="242">
        <f t="shared" si="109"/>
        <v>344447.29330421542</v>
      </c>
      <c r="AP58" s="242">
        <f t="shared" si="109"/>
        <v>344447.29330421542</v>
      </c>
      <c r="AQ58" s="242">
        <f t="shared" si="109"/>
        <v>344447.29330421542</v>
      </c>
      <c r="AR58" s="242">
        <f t="shared" si="109"/>
        <v>344447.29330421542</v>
      </c>
      <c r="AS58" s="242">
        <f t="shared" si="109"/>
        <v>344447.29330421542</v>
      </c>
      <c r="AT58" s="242">
        <f t="shared" si="109"/>
        <v>344447.29330421542</v>
      </c>
      <c r="AU58" s="242">
        <f t="shared" si="109"/>
        <v>344447.29330421542</v>
      </c>
      <c r="AV58" s="242">
        <f t="shared" si="109"/>
        <v>344447.29330421542</v>
      </c>
      <c r="AW58" s="242">
        <f t="shared" si="109"/>
        <v>344447.29330421542</v>
      </c>
      <c r="AX58" s="242">
        <f t="shared" si="109"/>
        <v>344447.29330421542</v>
      </c>
      <c r="AY58" s="242">
        <f t="shared" si="109"/>
        <v>344447.29330421542</v>
      </c>
      <c r="AZ58" s="242">
        <f t="shared" si="109"/>
        <v>344447.29330421542</v>
      </c>
      <c r="BA58" s="242">
        <f t="shared" si="109"/>
        <v>344447.29330421542</v>
      </c>
      <c r="BB58" s="242">
        <f t="shared" si="109"/>
        <v>344447.29330421542</v>
      </c>
      <c r="BC58" s="242">
        <f t="shared" si="109"/>
        <v>344447.29330421542</v>
      </c>
      <c r="BD58" s="242">
        <f t="shared" si="109"/>
        <v>344447.29330421542</v>
      </c>
      <c r="BE58" s="242">
        <f t="shared" si="109"/>
        <v>344447.29330421542</v>
      </c>
      <c r="BF58" s="242">
        <f t="shared" si="109"/>
        <v>344447.29330421542</v>
      </c>
      <c r="BG58" s="242">
        <f t="shared" si="109"/>
        <v>344447.29330421542</v>
      </c>
      <c r="BH58" s="242">
        <f t="shared" si="109"/>
        <v>344447.29330421542</v>
      </c>
    </row>
    <row r="60" spans="1:60" x14ac:dyDescent="0.3">
      <c r="A60" s="7" t="s">
        <v>100</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row>
    <row r="62" spans="1:60" x14ac:dyDescent="0.3">
      <c r="A62" s="6"/>
      <c r="B62" s="9">
        <v>2017</v>
      </c>
      <c r="C62" s="10">
        <v>2018</v>
      </c>
      <c r="D62" s="10">
        <v>2019</v>
      </c>
      <c r="E62" s="10">
        <v>2020</v>
      </c>
      <c r="F62" s="10">
        <v>2021</v>
      </c>
      <c r="G62" s="10">
        <v>2022</v>
      </c>
      <c r="H62" s="10">
        <v>2023</v>
      </c>
      <c r="I62" s="10">
        <v>2024</v>
      </c>
      <c r="J62" s="10">
        <v>2025</v>
      </c>
      <c r="K62" s="10">
        <v>2026</v>
      </c>
      <c r="L62" s="10">
        <v>2027</v>
      </c>
      <c r="M62" s="10">
        <v>2028</v>
      </c>
      <c r="N62" s="10">
        <v>2029</v>
      </c>
      <c r="O62" s="10">
        <v>2030</v>
      </c>
      <c r="P62" s="10">
        <v>2031</v>
      </c>
      <c r="Q62" s="10">
        <v>2032</v>
      </c>
      <c r="R62" s="10">
        <v>2033</v>
      </c>
      <c r="S62" s="10">
        <v>2034</v>
      </c>
      <c r="T62" s="10">
        <v>2035</v>
      </c>
      <c r="U62" s="10">
        <v>2036</v>
      </c>
      <c r="V62" s="10">
        <v>2037</v>
      </c>
      <c r="W62" s="10">
        <v>2038</v>
      </c>
      <c r="X62" s="10">
        <v>2039</v>
      </c>
      <c r="Y62" s="10">
        <v>2040</v>
      </c>
      <c r="Z62" s="10">
        <v>2041</v>
      </c>
      <c r="AA62" s="10">
        <v>2042</v>
      </c>
      <c r="AB62" s="44">
        <v>2043</v>
      </c>
      <c r="AC62" s="24">
        <v>2044</v>
      </c>
      <c r="AD62" s="24">
        <v>2045</v>
      </c>
      <c r="AE62" s="24">
        <v>2046</v>
      </c>
      <c r="AF62" s="24">
        <v>2047</v>
      </c>
      <c r="AG62" s="24">
        <v>2048</v>
      </c>
      <c r="AH62" s="24">
        <v>2049</v>
      </c>
      <c r="AI62" s="24">
        <v>2050</v>
      </c>
      <c r="AJ62" s="24">
        <v>2051</v>
      </c>
      <c r="AK62" s="24">
        <v>2052</v>
      </c>
      <c r="AL62" s="24">
        <v>2053</v>
      </c>
      <c r="AM62" s="24">
        <v>2054</v>
      </c>
      <c r="AN62" s="24">
        <v>2055</v>
      </c>
      <c r="AO62" s="24">
        <v>2056</v>
      </c>
      <c r="AP62" s="24">
        <v>2057</v>
      </c>
      <c r="AQ62" s="24">
        <v>2058</v>
      </c>
      <c r="AR62" s="24">
        <v>2059</v>
      </c>
      <c r="AS62" s="24">
        <v>2060</v>
      </c>
      <c r="AT62" s="24">
        <v>2061</v>
      </c>
      <c r="AU62" s="24">
        <v>2062</v>
      </c>
      <c r="AV62" s="24">
        <v>2063</v>
      </c>
      <c r="AW62" s="24">
        <v>2064</v>
      </c>
      <c r="AX62" s="24">
        <v>2065</v>
      </c>
      <c r="AY62" s="24">
        <v>2066</v>
      </c>
      <c r="AZ62" s="24">
        <v>2067</v>
      </c>
      <c r="BA62" s="24">
        <v>2068</v>
      </c>
      <c r="BB62" s="24">
        <v>2069</v>
      </c>
      <c r="BC62" s="24">
        <v>2070</v>
      </c>
      <c r="BD62" s="24">
        <v>2071</v>
      </c>
      <c r="BE62" s="24">
        <v>2072</v>
      </c>
      <c r="BF62" s="24">
        <v>2073</v>
      </c>
      <c r="BG62" s="24">
        <v>2074</v>
      </c>
      <c r="BH62" s="24">
        <v>2075</v>
      </c>
    </row>
    <row r="63" spans="1:60" x14ac:dyDescent="0.3">
      <c r="A63" s="13" t="s">
        <v>116</v>
      </c>
      <c r="B63" s="68"/>
      <c r="C63" s="68"/>
      <c r="D63" s="68"/>
      <c r="E63" s="242">
        <v>442516.92329084937</v>
      </c>
      <c r="F63" s="242">
        <v>442479.55388726969</v>
      </c>
      <c r="G63" s="242">
        <v>441021.29929056339</v>
      </c>
      <c r="H63" s="242">
        <v>436172.68832548423</v>
      </c>
      <c r="I63" s="242">
        <v>411417.80436341529</v>
      </c>
      <c r="J63" s="242">
        <v>405627.1456977335</v>
      </c>
      <c r="K63" s="242">
        <v>398671.34038554953</v>
      </c>
      <c r="L63" s="242">
        <v>370732.71930054633</v>
      </c>
      <c r="M63" s="242">
        <v>367891.31596252171</v>
      </c>
      <c r="N63" s="242">
        <v>362909.58976331842</v>
      </c>
      <c r="O63" s="242">
        <v>326072.51314200705</v>
      </c>
      <c r="P63" s="242">
        <v>261880.36482268851</v>
      </c>
      <c r="Q63" s="242">
        <v>185314.40091294283</v>
      </c>
      <c r="R63" s="242">
        <v>174993.30552019947</v>
      </c>
      <c r="S63" s="242">
        <v>159886.25434380613</v>
      </c>
      <c r="T63" s="242">
        <v>11120.848033785856</v>
      </c>
      <c r="U63" s="242">
        <v>7224.8209757331115</v>
      </c>
      <c r="V63" s="242">
        <v>6592.2061283881194</v>
      </c>
      <c r="W63" s="242">
        <v>5032.9159972157722</v>
      </c>
      <c r="X63" s="242">
        <v>4804.7682543587453</v>
      </c>
      <c r="Y63" s="242">
        <v>1352.1190778177317</v>
      </c>
      <c r="Z63" s="242">
        <v>755.44479730190073</v>
      </c>
      <c r="AA63" s="242">
        <v>630.63107967115729</v>
      </c>
      <c r="AB63" s="242">
        <v>59.043306667266322</v>
      </c>
      <c r="AC63" s="242">
        <v>59.043306667266322</v>
      </c>
      <c r="AD63" s="242">
        <v>59.043306667266322</v>
      </c>
      <c r="AE63" s="242">
        <v>59.043306667266322</v>
      </c>
      <c r="AF63" s="242">
        <v>59.043306667266322</v>
      </c>
      <c r="AG63" s="242">
        <v>59.043306667266322</v>
      </c>
      <c r="AH63" s="242">
        <v>59.043306667266322</v>
      </c>
      <c r="AI63" s="242">
        <v>59.043306667266322</v>
      </c>
      <c r="AJ63" s="242">
        <v>59.043306667266322</v>
      </c>
      <c r="AK63" s="242">
        <v>59.043306667266322</v>
      </c>
      <c r="AL63" s="242">
        <v>59.043306667266322</v>
      </c>
      <c r="AM63" s="242">
        <v>59.043306667266322</v>
      </c>
      <c r="AN63" s="242">
        <v>59.043306667266322</v>
      </c>
      <c r="AO63" s="242">
        <v>59.043306667266322</v>
      </c>
      <c r="AP63" s="242">
        <v>59.043306667266322</v>
      </c>
      <c r="AQ63" s="242">
        <v>59.043306667266322</v>
      </c>
      <c r="AR63" s="242">
        <v>59.043306667266322</v>
      </c>
      <c r="AS63" s="242">
        <v>59.043306667266322</v>
      </c>
      <c r="AT63" s="242">
        <v>59.043306667266322</v>
      </c>
      <c r="AU63" s="242">
        <v>59.043306667266322</v>
      </c>
      <c r="AV63" s="242">
        <v>59.043306667266322</v>
      </c>
      <c r="AW63" s="242">
        <v>59.043306667266322</v>
      </c>
      <c r="AX63" s="242">
        <v>59.043306667266322</v>
      </c>
      <c r="AY63" s="242">
        <v>59.043306667266322</v>
      </c>
      <c r="AZ63" s="242">
        <v>59.043306667266322</v>
      </c>
      <c r="BA63" s="242">
        <v>59.043306667266322</v>
      </c>
      <c r="BB63" s="242">
        <v>59.043306667266322</v>
      </c>
      <c r="BC63" s="242">
        <v>59.043306667266322</v>
      </c>
      <c r="BD63" s="242">
        <v>59.043306667266322</v>
      </c>
      <c r="BE63" s="242">
        <v>59.043306667266322</v>
      </c>
      <c r="BF63" s="242">
        <v>59.043306667266322</v>
      </c>
      <c r="BG63" s="242">
        <v>7.9872170549564308</v>
      </c>
      <c r="BH63" s="242">
        <v>0</v>
      </c>
    </row>
    <row r="64" spans="1:60" x14ac:dyDescent="0.3">
      <c r="A64" s="13" t="s">
        <v>117</v>
      </c>
      <c r="B64" s="68"/>
      <c r="C64" s="68"/>
      <c r="D64" s="68"/>
      <c r="E64" s="242">
        <v>0</v>
      </c>
      <c r="F64" s="242">
        <v>37.369403579679783</v>
      </c>
      <c r="G64" s="242">
        <v>1458.2545967063052</v>
      </c>
      <c r="H64" s="242">
        <v>4848.6109650791623</v>
      </c>
      <c r="I64" s="242">
        <v>24754.88396206894</v>
      </c>
      <c r="J64" s="242">
        <v>5790.6586656817817</v>
      </c>
      <c r="K64" s="242">
        <v>6955.8053121839766</v>
      </c>
      <c r="L64" s="242">
        <v>27938.621085003193</v>
      </c>
      <c r="M64" s="242">
        <v>2841.4033380246256</v>
      </c>
      <c r="N64" s="242">
        <v>4981.7261992032873</v>
      </c>
      <c r="O64" s="242">
        <v>36837.076621311367</v>
      </c>
      <c r="P64" s="242">
        <v>64192.148319318541</v>
      </c>
      <c r="Q64" s="242">
        <v>76565.963909745682</v>
      </c>
      <c r="R64" s="242">
        <v>10321.095392743358</v>
      </c>
      <c r="S64" s="242">
        <v>15107.051176393346</v>
      </c>
      <c r="T64" s="242">
        <v>148765.40631002028</v>
      </c>
      <c r="U64" s="242">
        <v>3896.0270580527449</v>
      </c>
      <c r="V64" s="242">
        <v>632.61484734499209</v>
      </c>
      <c r="W64" s="242">
        <v>1559.2901311723472</v>
      </c>
      <c r="X64" s="242">
        <v>228.14774285702697</v>
      </c>
      <c r="Y64" s="242">
        <v>3452.6491765410137</v>
      </c>
      <c r="Z64" s="242">
        <v>596.67428051583101</v>
      </c>
      <c r="AA64" s="242">
        <v>124.81371763074344</v>
      </c>
      <c r="AB64" s="242">
        <v>571.58777300389102</v>
      </c>
      <c r="AC64" s="242">
        <v>0</v>
      </c>
      <c r="AD64" s="242">
        <v>0</v>
      </c>
      <c r="AE64" s="242">
        <v>0</v>
      </c>
      <c r="AF64" s="242">
        <v>0</v>
      </c>
      <c r="AG64" s="242">
        <v>0</v>
      </c>
      <c r="AH64" s="242">
        <v>0</v>
      </c>
      <c r="AI64" s="242">
        <v>0</v>
      </c>
      <c r="AJ64" s="242">
        <v>0</v>
      </c>
      <c r="AK64" s="242">
        <v>0</v>
      </c>
      <c r="AL64" s="242">
        <v>0</v>
      </c>
      <c r="AM64" s="242">
        <v>0</v>
      </c>
      <c r="AN64" s="242">
        <v>0</v>
      </c>
      <c r="AO64" s="242">
        <v>0</v>
      </c>
      <c r="AP64" s="242">
        <v>0</v>
      </c>
      <c r="AQ64" s="242">
        <v>0</v>
      </c>
      <c r="AR64" s="242">
        <v>0</v>
      </c>
      <c r="AS64" s="242">
        <v>0</v>
      </c>
      <c r="AT64" s="242">
        <v>0</v>
      </c>
      <c r="AU64" s="242">
        <v>0</v>
      </c>
      <c r="AV64" s="242">
        <v>0</v>
      </c>
      <c r="AW64" s="242">
        <v>0</v>
      </c>
      <c r="AX64" s="242">
        <v>0</v>
      </c>
      <c r="AY64" s="242">
        <v>0</v>
      </c>
      <c r="AZ64" s="242">
        <v>0</v>
      </c>
      <c r="BA64" s="242">
        <v>0</v>
      </c>
      <c r="BB64" s="242">
        <v>0</v>
      </c>
      <c r="BC64" s="242">
        <v>0</v>
      </c>
      <c r="BD64" s="242">
        <v>0</v>
      </c>
      <c r="BE64" s="242">
        <v>0</v>
      </c>
      <c r="BF64" s="242">
        <v>0</v>
      </c>
      <c r="BG64" s="242">
        <v>51.05608961230989</v>
      </c>
      <c r="BH64" s="242">
        <v>7.9872170549564308</v>
      </c>
    </row>
    <row r="65" spans="1:60" x14ac:dyDescent="0.3">
      <c r="A65" s="13" t="s">
        <v>118</v>
      </c>
      <c r="B65" s="68"/>
      <c r="C65" s="68"/>
      <c r="D65" s="68"/>
      <c r="E65" s="242">
        <v>0</v>
      </c>
      <c r="F65" s="242">
        <v>37.369403579679783</v>
      </c>
      <c r="G65" s="242">
        <v>1495.6240002859849</v>
      </c>
      <c r="H65" s="242">
        <v>6344.2349653651472</v>
      </c>
      <c r="I65" s="242">
        <v>31099.118927434087</v>
      </c>
      <c r="J65" s="242">
        <v>36889.777593115869</v>
      </c>
      <c r="K65" s="242">
        <v>43845.582905299845</v>
      </c>
      <c r="L65" s="242">
        <v>71784.203990303038</v>
      </c>
      <c r="M65" s="242">
        <v>74625.607328327664</v>
      </c>
      <c r="N65" s="242">
        <v>79607.333527530951</v>
      </c>
      <c r="O65" s="242">
        <v>116444.41014884232</v>
      </c>
      <c r="P65" s="242">
        <v>180636.55846816086</v>
      </c>
      <c r="Q65" s="242">
        <v>257202.52237790654</v>
      </c>
      <c r="R65" s="242">
        <v>267523.6177706499</v>
      </c>
      <c r="S65" s="242">
        <v>282630.66894704325</v>
      </c>
      <c r="T65" s="242">
        <v>431396.07525706349</v>
      </c>
      <c r="U65" s="242">
        <v>435292.10231511627</v>
      </c>
      <c r="V65" s="242">
        <v>435924.71716246125</v>
      </c>
      <c r="W65" s="242">
        <v>437484.00729363359</v>
      </c>
      <c r="X65" s="242">
        <v>437712.15503649064</v>
      </c>
      <c r="Y65" s="242">
        <v>441164.80421303166</v>
      </c>
      <c r="Z65" s="242">
        <v>441761.47849354747</v>
      </c>
      <c r="AA65" s="242">
        <v>441886.29221117822</v>
      </c>
      <c r="AB65" s="242">
        <v>442457.87998418213</v>
      </c>
      <c r="AC65" s="242">
        <v>442457.87998418213</v>
      </c>
      <c r="AD65" s="242">
        <v>442457.87998418213</v>
      </c>
      <c r="AE65" s="242">
        <v>442457.87998418213</v>
      </c>
      <c r="AF65" s="242">
        <v>442457.87998418213</v>
      </c>
      <c r="AG65" s="242">
        <v>442457.87998418213</v>
      </c>
      <c r="AH65" s="242">
        <v>442457.87998418213</v>
      </c>
      <c r="AI65" s="242">
        <v>442457.87998418213</v>
      </c>
      <c r="AJ65" s="242">
        <v>442457.87998418213</v>
      </c>
      <c r="AK65" s="242">
        <v>442457.87998418213</v>
      </c>
      <c r="AL65" s="242">
        <v>442457.87998418213</v>
      </c>
      <c r="AM65" s="242">
        <v>442457.87998418213</v>
      </c>
      <c r="AN65" s="242">
        <v>442457.87998418213</v>
      </c>
      <c r="AO65" s="242">
        <v>442457.87998418213</v>
      </c>
      <c r="AP65" s="242">
        <v>442457.87998418213</v>
      </c>
      <c r="AQ65" s="242">
        <v>442457.87998418213</v>
      </c>
      <c r="AR65" s="242">
        <v>442457.87998418213</v>
      </c>
      <c r="AS65" s="242">
        <v>442457.87998418213</v>
      </c>
      <c r="AT65" s="242">
        <v>442457.87998418213</v>
      </c>
      <c r="AU65" s="242">
        <v>442457.87998418213</v>
      </c>
      <c r="AV65" s="242">
        <v>442457.87998418213</v>
      </c>
      <c r="AW65" s="242">
        <v>442457.87998418213</v>
      </c>
      <c r="AX65" s="242">
        <v>442457.87998418213</v>
      </c>
      <c r="AY65" s="242">
        <v>442457.87998418213</v>
      </c>
      <c r="AZ65" s="242">
        <v>442457.87998418213</v>
      </c>
      <c r="BA65" s="242">
        <v>442457.87998418213</v>
      </c>
      <c r="BB65" s="242">
        <v>442457.87998418213</v>
      </c>
      <c r="BC65" s="242">
        <v>442457.87998418213</v>
      </c>
      <c r="BD65" s="242">
        <v>442457.87998418213</v>
      </c>
      <c r="BE65" s="242">
        <v>442457.87998418213</v>
      </c>
      <c r="BF65" s="242">
        <v>442457.87998418213</v>
      </c>
      <c r="BG65" s="242">
        <v>442508.93607379444</v>
      </c>
      <c r="BH65" s="242">
        <v>442516.92329084937</v>
      </c>
    </row>
    <row r="67" spans="1:60" x14ac:dyDescent="0.3">
      <c r="A67" s="7" t="s">
        <v>119</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row>
    <row r="69" spans="1:60" x14ac:dyDescent="0.3">
      <c r="A69" s="6"/>
      <c r="B69" s="9">
        <v>2017</v>
      </c>
      <c r="C69" s="10">
        <v>2018</v>
      </c>
      <c r="D69" s="10">
        <v>2019</v>
      </c>
      <c r="E69" s="10">
        <v>2020</v>
      </c>
      <c r="F69" s="10">
        <v>2021</v>
      </c>
      <c r="G69" s="10">
        <v>2022</v>
      </c>
      <c r="H69" s="10">
        <v>2023</v>
      </c>
      <c r="I69" s="10">
        <v>2024</v>
      </c>
      <c r="J69" s="10">
        <v>2025</v>
      </c>
      <c r="K69" s="10">
        <v>2026</v>
      </c>
      <c r="L69" s="10">
        <v>2027</v>
      </c>
      <c r="M69" s="10">
        <v>2028</v>
      </c>
      <c r="N69" s="10">
        <v>2029</v>
      </c>
      <c r="O69" s="10">
        <v>2030</v>
      </c>
      <c r="P69" s="10">
        <v>2031</v>
      </c>
      <c r="Q69" s="10">
        <v>2032</v>
      </c>
      <c r="R69" s="10">
        <v>2033</v>
      </c>
      <c r="S69" s="10">
        <v>2034</v>
      </c>
      <c r="T69" s="10">
        <v>2035</v>
      </c>
      <c r="U69" s="10">
        <v>2036</v>
      </c>
      <c r="V69" s="10">
        <v>2037</v>
      </c>
      <c r="W69" s="10">
        <v>2038</v>
      </c>
      <c r="X69" s="10">
        <v>2039</v>
      </c>
      <c r="Y69" s="10">
        <v>2040</v>
      </c>
      <c r="Z69" s="10">
        <v>2041</v>
      </c>
      <c r="AA69" s="10">
        <v>2042</v>
      </c>
      <c r="AB69" s="44">
        <v>2043</v>
      </c>
      <c r="AC69" s="24">
        <v>2044</v>
      </c>
      <c r="AD69" s="24">
        <v>2045</v>
      </c>
      <c r="AE69" s="24">
        <v>2046</v>
      </c>
      <c r="AF69" s="24">
        <v>2047</v>
      </c>
      <c r="AG69" s="24">
        <v>2048</v>
      </c>
      <c r="AH69" s="24">
        <v>2049</v>
      </c>
      <c r="AI69" s="24">
        <v>2050</v>
      </c>
      <c r="AJ69" s="24">
        <v>2051</v>
      </c>
      <c r="AK69" s="24">
        <v>2052</v>
      </c>
      <c r="AL69" s="24">
        <v>2053</v>
      </c>
      <c r="AM69" s="24">
        <v>2054</v>
      </c>
      <c r="AN69" s="24">
        <v>2055</v>
      </c>
      <c r="AO69" s="24">
        <v>2056</v>
      </c>
      <c r="AP69" s="24">
        <v>2057</v>
      </c>
      <c r="AQ69" s="24">
        <v>2058</v>
      </c>
      <c r="AR69" s="24">
        <v>2059</v>
      </c>
      <c r="AS69" s="24">
        <v>2060</v>
      </c>
      <c r="AT69" s="24">
        <v>2061</v>
      </c>
      <c r="AU69" s="24">
        <v>2062</v>
      </c>
      <c r="AV69" s="24">
        <v>2063</v>
      </c>
      <c r="AW69" s="24">
        <v>2064</v>
      </c>
      <c r="AX69" s="24">
        <v>2065</v>
      </c>
      <c r="AY69" s="24">
        <v>2066</v>
      </c>
      <c r="AZ69" s="24">
        <v>2067</v>
      </c>
      <c r="BA69" s="24">
        <v>2068</v>
      </c>
      <c r="BB69" s="24">
        <v>2069</v>
      </c>
      <c r="BC69" s="24">
        <v>2070</v>
      </c>
      <c r="BD69" s="24">
        <v>2071</v>
      </c>
      <c r="BE69" s="24">
        <v>2072</v>
      </c>
      <c r="BF69" s="24">
        <v>2073</v>
      </c>
      <c r="BG69" s="24">
        <v>2074</v>
      </c>
      <c r="BH69" s="24">
        <v>2075</v>
      </c>
    </row>
    <row r="70" spans="1:60" x14ac:dyDescent="0.3">
      <c r="A70" s="13" t="s">
        <v>150</v>
      </c>
      <c r="B70" s="68"/>
      <c r="C70" s="68"/>
      <c r="D70" s="68"/>
      <c r="E70" s="68"/>
      <c r="F70" s="242">
        <v>451994.83497866412</v>
      </c>
      <c r="G70" s="242">
        <v>451994.83497866412</v>
      </c>
      <c r="H70" s="242">
        <v>451086.38662323175</v>
      </c>
      <c r="I70" s="242">
        <v>446328.550429678</v>
      </c>
      <c r="J70" s="242">
        <v>429028.42039571574</v>
      </c>
      <c r="K70" s="242">
        <v>425993.50361692428</v>
      </c>
      <c r="L70" s="242">
        <v>421642.68725046568</v>
      </c>
      <c r="M70" s="242">
        <v>397489.28636399837</v>
      </c>
      <c r="N70" s="242">
        <v>394439.30040316441</v>
      </c>
      <c r="O70" s="242">
        <v>388631.34472602903</v>
      </c>
      <c r="P70" s="242">
        <v>337168.71033996216</v>
      </c>
      <c r="Q70" s="242">
        <v>278234.15446773835</v>
      </c>
      <c r="R70" s="242">
        <v>242787.02762801724</v>
      </c>
      <c r="S70" s="242">
        <v>234651.85039292031</v>
      </c>
      <c r="T70" s="242">
        <v>214219.93266502518</v>
      </c>
      <c r="U70" s="242">
        <v>41274.140982409997</v>
      </c>
      <c r="V70" s="242">
        <v>38158.932568714859</v>
      </c>
      <c r="W70" s="242">
        <v>37287.578595079292</v>
      </c>
      <c r="X70" s="242">
        <v>36277.060247986279</v>
      </c>
      <c r="Y70" s="242">
        <v>29824.666948463422</v>
      </c>
      <c r="Z70" s="242">
        <v>1041.4435013359005</v>
      </c>
      <c r="AA70" s="242">
        <v>1028.7275878154362</v>
      </c>
      <c r="AB70" s="242">
        <v>351.09105038241916</v>
      </c>
      <c r="AC70" s="242">
        <v>35.498737198237706</v>
      </c>
      <c r="AD70" s="242">
        <v>26.574089557448723</v>
      </c>
      <c r="AE70" s="242">
        <v>0</v>
      </c>
      <c r="AF70" s="242">
        <v>0</v>
      </c>
      <c r="AG70" s="242">
        <v>0</v>
      </c>
      <c r="AH70" s="242">
        <v>0</v>
      </c>
      <c r="AI70" s="242">
        <v>0</v>
      </c>
      <c r="AJ70" s="242">
        <v>0</v>
      </c>
      <c r="AK70" s="242">
        <v>0</v>
      </c>
      <c r="AL70" s="242">
        <v>0</v>
      </c>
      <c r="AM70" s="242">
        <v>0</v>
      </c>
      <c r="AN70" s="242">
        <v>0</v>
      </c>
      <c r="AO70" s="242">
        <v>0</v>
      </c>
      <c r="AP70" s="242">
        <v>0</v>
      </c>
      <c r="AQ70" s="242">
        <v>0</v>
      </c>
      <c r="AR70" s="242">
        <v>0</v>
      </c>
      <c r="AS70" s="242">
        <v>0</v>
      </c>
      <c r="AT70" s="242">
        <v>0</v>
      </c>
      <c r="AU70" s="242">
        <v>0</v>
      </c>
      <c r="AV70" s="242">
        <v>0</v>
      </c>
      <c r="AW70" s="242">
        <v>0</v>
      </c>
      <c r="AX70" s="242">
        <v>0</v>
      </c>
      <c r="AY70" s="242">
        <v>0</v>
      </c>
      <c r="AZ70" s="242">
        <v>0</v>
      </c>
      <c r="BA70" s="242">
        <v>0</v>
      </c>
      <c r="BB70" s="242">
        <v>0</v>
      </c>
      <c r="BC70" s="242">
        <v>0</v>
      </c>
      <c r="BD70" s="242">
        <v>0</v>
      </c>
      <c r="BE70" s="242">
        <v>0</v>
      </c>
      <c r="BF70" s="242">
        <v>0</v>
      </c>
      <c r="BG70" s="242">
        <v>0</v>
      </c>
      <c r="BH70" s="242">
        <v>0</v>
      </c>
    </row>
    <row r="71" spans="1:60" x14ac:dyDescent="0.3">
      <c r="A71" s="13" t="s">
        <v>151</v>
      </c>
      <c r="B71" s="68"/>
      <c r="C71" s="68"/>
      <c r="D71" s="68"/>
      <c r="E71" s="68"/>
      <c r="F71" s="242">
        <v>0</v>
      </c>
      <c r="G71" s="242">
        <v>0</v>
      </c>
      <c r="H71" s="242">
        <v>908.44835543236695</v>
      </c>
      <c r="I71" s="242">
        <v>4757.8361935537541</v>
      </c>
      <c r="J71" s="242">
        <v>17300.130033962254</v>
      </c>
      <c r="K71" s="242">
        <v>3034.916778791463</v>
      </c>
      <c r="L71" s="242">
        <v>4350.8163664586027</v>
      </c>
      <c r="M71" s="242">
        <v>24153.400886467309</v>
      </c>
      <c r="N71" s="242">
        <v>3049.9859608339611</v>
      </c>
      <c r="O71" s="242">
        <v>5807.9556771353818</v>
      </c>
      <c r="P71" s="242">
        <v>51462.634386066871</v>
      </c>
      <c r="Q71" s="242">
        <v>58934.555872223806</v>
      </c>
      <c r="R71" s="242">
        <v>35447.12683972111</v>
      </c>
      <c r="S71" s="242">
        <v>8135.1772350969259</v>
      </c>
      <c r="T71" s="242">
        <v>20431.917727895139</v>
      </c>
      <c r="U71" s="242">
        <v>172945.79168261518</v>
      </c>
      <c r="V71" s="242">
        <v>3115.208413695138</v>
      </c>
      <c r="W71" s="242">
        <v>871.35397363556694</v>
      </c>
      <c r="X71" s="242">
        <v>1010.5183470930133</v>
      </c>
      <c r="Y71" s="242">
        <v>6452.393299522857</v>
      </c>
      <c r="Z71" s="242">
        <v>28783.223447127522</v>
      </c>
      <c r="AA71" s="242">
        <v>12.715913520464255</v>
      </c>
      <c r="AB71" s="242">
        <v>677.63653743301711</v>
      </c>
      <c r="AC71" s="242">
        <v>315.59231318418142</v>
      </c>
      <c r="AD71" s="242">
        <v>8.924647640788983</v>
      </c>
      <c r="AE71" s="242">
        <v>26.574089557448723</v>
      </c>
      <c r="AF71" s="242">
        <v>0</v>
      </c>
      <c r="AG71" s="242">
        <v>0</v>
      </c>
      <c r="AH71" s="242">
        <v>0</v>
      </c>
      <c r="AI71" s="242">
        <v>0</v>
      </c>
      <c r="AJ71" s="242">
        <v>0</v>
      </c>
      <c r="AK71" s="242">
        <v>0</v>
      </c>
      <c r="AL71" s="242">
        <v>0</v>
      </c>
      <c r="AM71" s="242">
        <v>0</v>
      </c>
      <c r="AN71" s="242">
        <v>0</v>
      </c>
      <c r="AO71" s="242">
        <v>0</v>
      </c>
      <c r="AP71" s="242">
        <v>0</v>
      </c>
      <c r="AQ71" s="242">
        <v>0</v>
      </c>
      <c r="AR71" s="242">
        <v>0</v>
      </c>
      <c r="AS71" s="242">
        <v>0</v>
      </c>
      <c r="AT71" s="242">
        <v>0</v>
      </c>
      <c r="AU71" s="242">
        <v>0</v>
      </c>
      <c r="AV71" s="242">
        <v>0</v>
      </c>
      <c r="AW71" s="242">
        <v>0</v>
      </c>
      <c r="AX71" s="242">
        <v>0</v>
      </c>
      <c r="AY71" s="242">
        <v>0</v>
      </c>
      <c r="AZ71" s="242">
        <v>0</v>
      </c>
      <c r="BA71" s="242">
        <v>0</v>
      </c>
      <c r="BB71" s="242">
        <v>0</v>
      </c>
      <c r="BC71" s="242">
        <v>0</v>
      </c>
      <c r="BD71" s="242">
        <v>0</v>
      </c>
      <c r="BE71" s="242">
        <v>0</v>
      </c>
      <c r="BF71" s="242">
        <v>0</v>
      </c>
      <c r="BG71" s="242">
        <v>0</v>
      </c>
      <c r="BH71" s="242">
        <v>0</v>
      </c>
    </row>
    <row r="72" spans="1:60" x14ac:dyDescent="0.3">
      <c r="A72" s="13" t="s">
        <v>152</v>
      </c>
      <c r="B72" s="68"/>
      <c r="C72" s="68"/>
      <c r="D72" s="68"/>
      <c r="E72" s="68"/>
      <c r="F72" s="242">
        <v>0</v>
      </c>
      <c r="G72" s="242">
        <v>0</v>
      </c>
      <c r="H72" s="242">
        <v>908.44835543236695</v>
      </c>
      <c r="I72" s="242">
        <v>5666.2845489861211</v>
      </c>
      <c r="J72" s="242">
        <v>22966.414582948375</v>
      </c>
      <c r="K72" s="242">
        <v>26001.331361739838</v>
      </c>
      <c r="L72" s="242">
        <v>30352.147728198441</v>
      </c>
      <c r="M72" s="242">
        <v>54505.548614665749</v>
      </c>
      <c r="N72" s="242">
        <v>57555.534575499711</v>
      </c>
      <c r="O72" s="242">
        <v>63363.490252635092</v>
      </c>
      <c r="P72" s="242">
        <v>114826.12463870196</v>
      </c>
      <c r="Q72" s="242">
        <v>173760.68051092577</v>
      </c>
      <c r="R72" s="242">
        <v>209207.80735064688</v>
      </c>
      <c r="S72" s="242">
        <v>217342.9845857438</v>
      </c>
      <c r="T72" s="242">
        <v>237774.90231363894</v>
      </c>
      <c r="U72" s="242">
        <v>410720.69399625412</v>
      </c>
      <c r="V72" s="242">
        <v>413835.90240994928</v>
      </c>
      <c r="W72" s="242">
        <v>414707.25638358481</v>
      </c>
      <c r="X72" s="242">
        <v>415717.77473067783</v>
      </c>
      <c r="Y72" s="242">
        <v>422170.1680302007</v>
      </c>
      <c r="Z72" s="242">
        <v>450953.3914773282</v>
      </c>
      <c r="AA72" s="242">
        <v>450966.10739084869</v>
      </c>
      <c r="AB72" s="242">
        <v>451643.74392828171</v>
      </c>
      <c r="AC72" s="242">
        <v>451959.33624146588</v>
      </c>
      <c r="AD72" s="242">
        <v>451968.26088910666</v>
      </c>
      <c r="AE72" s="242">
        <v>451994.83497866412</v>
      </c>
      <c r="AF72" s="242">
        <v>451994.83497866412</v>
      </c>
      <c r="AG72" s="242">
        <v>451994.83497866412</v>
      </c>
      <c r="AH72" s="242">
        <v>451994.83497866412</v>
      </c>
      <c r="AI72" s="242">
        <v>451994.83497866412</v>
      </c>
      <c r="AJ72" s="242">
        <v>451994.83497866412</v>
      </c>
      <c r="AK72" s="242">
        <v>451994.83497866412</v>
      </c>
      <c r="AL72" s="242">
        <v>451994.83497866412</v>
      </c>
      <c r="AM72" s="242">
        <v>451994.83497866412</v>
      </c>
      <c r="AN72" s="242">
        <v>451994.83497866412</v>
      </c>
      <c r="AO72" s="242">
        <v>451994.83497866412</v>
      </c>
      <c r="AP72" s="242">
        <v>451994.83497866412</v>
      </c>
      <c r="AQ72" s="242">
        <v>451994.83497866412</v>
      </c>
      <c r="AR72" s="242">
        <v>451994.83497866412</v>
      </c>
      <c r="AS72" s="242">
        <v>451994.83497866412</v>
      </c>
      <c r="AT72" s="242">
        <v>451994.83497866412</v>
      </c>
      <c r="AU72" s="242">
        <v>451994.83497866412</v>
      </c>
      <c r="AV72" s="242">
        <v>451994.83497866412</v>
      </c>
      <c r="AW72" s="242">
        <v>451994.83497866412</v>
      </c>
      <c r="AX72" s="242">
        <v>451994.83497866412</v>
      </c>
      <c r="AY72" s="242">
        <v>451994.83497866412</v>
      </c>
      <c r="AZ72" s="242">
        <v>451994.83497866412</v>
      </c>
      <c r="BA72" s="242">
        <v>451994.83497866412</v>
      </c>
      <c r="BB72" s="242">
        <v>451994.83497866412</v>
      </c>
      <c r="BC72" s="242">
        <v>451994.83497866412</v>
      </c>
      <c r="BD72" s="242">
        <v>451994.83497866412</v>
      </c>
      <c r="BE72" s="242">
        <v>451994.83497866412</v>
      </c>
      <c r="BF72" s="242">
        <v>451994.83497866412</v>
      </c>
      <c r="BG72" s="242">
        <v>451994.83497866412</v>
      </c>
      <c r="BH72" s="242">
        <v>451994.83497866412</v>
      </c>
    </row>
    <row r="73" spans="1:60" x14ac:dyDescent="0.3">
      <c r="G73" s="21"/>
    </row>
    <row r="74" spans="1:60" x14ac:dyDescent="0.3">
      <c r="A74" s="7" t="s">
        <v>153</v>
      </c>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row>
    <row r="76" spans="1:60" x14ac:dyDescent="0.3">
      <c r="A76" s="6"/>
      <c r="B76" s="9">
        <v>2017</v>
      </c>
      <c r="C76" s="10">
        <v>2018</v>
      </c>
      <c r="D76" s="10">
        <v>2019</v>
      </c>
      <c r="E76" s="10">
        <v>2020</v>
      </c>
      <c r="F76" s="10">
        <v>2021</v>
      </c>
      <c r="G76" s="10">
        <v>2022</v>
      </c>
      <c r="H76" s="10">
        <v>2023</v>
      </c>
      <c r="I76" s="10">
        <v>2024</v>
      </c>
      <c r="J76" s="10">
        <v>2025</v>
      </c>
      <c r="K76" s="10">
        <v>2026</v>
      </c>
      <c r="L76" s="10">
        <v>2027</v>
      </c>
      <c r="M76" s="10">
        <v>2028</v>
      </c>
      <c r="N76" s="10">
        <v>2029</v>
      </c>
      <c r="O76" s="10">
        <v>2030</v>
      </c>
      <c r="P76" s="10">
        <v>2031</v>
      </c>
      <c r="Q76" s="10">
        <v>2032</v>
      </c>
      <c r="R76" s="10">
        <v>2033</v>
      </c>
      <c r="S76" s="10">
        <v>2034</v>
      </c>
      <c r="T76" s="10">
        <v>2035</v>
      </c>
      <c r="U76" s="10">
        <v>2036</v>
      </c>
      <c r="V76" s="10">
        <v>2037</v>
      </c>
      <c r="W76" s="10">
        <v>2038</v>
      </c>
      <c r="X76" s="10">
        <v>2039</v>
      </c>
      <c r="Y76" s="10">
        <v>2040</v>
      </c>
      <c r="Z76" s="10">
        <v>2041</v>
      </c>
      <c r="AA76" s="10">
        <v>2042</v>
      </c>
      <c r="AB76" s="44">
        <v>2043</v>
      </c>
      <c r="AC76" s="24">
        <v>2044</v>
      </c>
      <c r="AD76" s="24">
        <v>2045</v>
      </c>
      <c r="AE76" s="24">
        <v>2046</v>
      </c>
      <c r="AF76" s="24">
        <v>2047</v>
      </c>
      <c r="AG76" s="24">
        <v>2048</v>
      </c>
      <c r="AH76" s="24">
        <v>2049</v>
      </c>
      <c r="AI76" s="24">
        <v>2050</v>
      </c>
      <c r="AJ76" s="24">
        <v>2051</v>
      </c>
      <c r="AK76" s="24">
        <v>2052</v>
      </c>
      <c r="AL76" s="24">
        <v>2053</v>
      </c>
      <c r="AM76" s="24">
        <v>2054</v>
      </c>
      <c r="AN76" s="24">
        <v>2055</v>
      </c>
      <c r="AO76" s="24">
        <v>2056</v>
      </c>
      <c r="AP76" s="24">
        <v>2057</v>
      </c>
      <c r="AQ76" s="24">
        <v>2058</v>
      </c>
      <c r="AR76" s="24">
        <v>2059</v>
      </c>
      <c r="AS76" s="24">
        <v>2060</v>
      </c>
      <c r="AT76" s="24">
        <v>2061</v>
      </c>
      <c r="AU76" s="24">
        <v>2062</v>
      </c>
      <c r="AV76" s="24">
        <v>2063</v>
      </c>
      <c r="AW76" s="24">
        <v>2064</v>
      </c>
      <c r="AX76" s="24">
        <v>2065</v>
      </c>
      <c r="AY76" s="24">
        <v>2066</v>
      </c>
      <c r="AZ76" s="24">
        <v>2067</v>
      </c>
      <c r="BA76" s="24">
        <v>2068</v>
      </c>
      <c r="BB76" s="24">
        <v>2069</v>
      </c>
      <c r="BC76" s="24">
        <v>2070</v>
      </c>
      <c r="BD76" s="24">
        <v>2071</v>
      </c>
      <c r="BE76" s="24">
        <v>2072</v>
      </c>
      <c r="BF76" s="24">
        <v>2073</v>
      </c>
      <c r="BG76" s="24">
        <v>2074</v>
      </c>
      <c r="BH76" s="24">
        <v>2075</v>
      </c>
    </row>
    <row r="77" spans="1:60" x14ac:dyDescent="0.3">
      <c r="A77" s="13" t="s">
        <v>217</v>
      </c>
      <c r="B77" s="68"/>
      <c r="C77" s="68"/>
      <c r="D77" s="68"/>
      <c r="E77" s="68"/>
      <c r="F77" s="68"/>
      <c r="G77" s="242">
        <v>457406.38910046394</v>
      </c>
      <c r="H77" s="242">
        <v>457406.38910046394</v>
      </c>
      <c r="I77" s="242">
        <v>456685.09678874019</v>
      </c>
      <c r="J77" s="242">
        <v>453050.36311487906</v>
      </c>
      <c r="K77" s="242">
        <v>428152.79513143847</v>
      </c>
      <c r="L77" s="242">
        <v>424590.71753918345</v>
      </c>
      <c r="M77" s="242">
        <v>419288.73377882934</v>
      </c>
      <c r="N77" s="242">
        <v>393005.53403204255</v>
      </c>
      <c r="O77" s="242">
        <v>389191.32307825354</v>
      </c>
      <c r="P77" s="242">
        <v>380268.56744797743</v>
      </c>
      <c r="Q77" s="242">
        <v>316946.90493273753</v>
      </c>
      <c r="R77" s="242">
        <v>276886.15418988245</v>
      </c>
      <c r="S77" s="242">
        <v>250575.00848426792</v>
      </c>
      <c r="T77" s="242">
        <v>230181.51685953198</v>
      </c>
      <c r="U77" s="242">
        <v>211309.13838499028</v>
      </c>
      <c r="V77" s="242">
        <v>37508.638328225403</v>
      </c>
      <c r="W77" s="242">
        <v>29494.732891412357</v>
      </c>
      <c r="X77" s="242">
        <v>29353.893930125432</v>
      </c>
      <c r="Y77" s="242">
        <v>28336.050622382161</v>
      </c>
      <c r="Z77" s="242">
        <v>27897.565347286331</v>
      </c>
      <c r="AA77" s="242">
        <v>2765.0639615918112</v>
      </c>
      <c r="AB77" s="242">
        <v>2552.8816542182171</v>
      </c>
      <c r="AC77" s="242">
        <v>1871.3332499285159</v>
      </c>
      <c r="AD77" s="242">
        <v>445.67371473492449</v>
      </c>
      <c r="AE77" s="242">
        <v>273.02468843815149</v>
      </c>
      <c r="AF77" s="242">
        <v>97.411357862988126</v>
      </c>
      <c r="AG77" s="242">
        <v>0</v>
      </c>
      <c r="AH77" s="242">
        <v>0</v>
      </c>
      <c r="AI77" s="242">
        <v>0</v>
      </c>
      <c r="AJ77" s="242">
        <v>0</v>
      </c>
      <c r="AK77" s="242">
        <v>0</v>
      </c>
      <c r="AL77" s="242">
        <v>0</v>
      </c>
      <c r="AM77" s="242">
        <v>0</v>
      </c>
      <c r="AN77" s="242">
        <v>0</v>
      </c>
      <c r="AO77" s="242">
        <v>0</v>
      </c>
      <c r="AP77" s="242">
        <v>0</v>
      </c>
      <c r="AQ77" s="242">
        <v>0</v>
      </c>
      <c r="AR77" s="242">
        <v>0</v>
      </c>
      <c r="AS77" s="242">
        <v>0</v>
      </c>
      <c r="AT77" s="242">
        <v>0</v>
      </c>
      <c r="AU77" s="242">
        <v>0</v>
      </c>
      <c r="AV77" s="242">
        <v>0</v>
      </c>
      <c r="AW77" s="242">
        <v>0</v>
      </c>
      <c r="AX77" s="242">
        <v>0</v>
      </c>
      <c r="AY77" s="242">
        <v>0</v>
      </c>
      <c r="AZ77" s="242">
        <v>0</v>
      </c>
      <c r="BA77" s="242">
        <v>0</v>
      </c>
      <c r="BB77" s="242">
        <v>0</v>
      </c>
      <c r="BC77" s="242">
        <v>0</v>
      </c>
      <c r="BD77" s="242">
        <v>0</v>
      </c>
      <c r="BE77" s="242">
        <v>0</v>
      </c>
      <c r="BF77" s="242">
        <v>0</v>
      </c>
      <c r="BG77" s="242">
        <v>0</v>
      </c>
      <c r="BH77" s="242">
        <v>0</v>
      </c>
    </row>
    <row r="78" spans="1:60" x14ac:dyDescent="0.3">
      <c r="A78" s="13" t="s">
        <v>218</v>
      </c>
      <c r="B78" s="68"/>
      <c r="C78" s="68"/>
      <c r="D78" s="68"/>
      <c r="E78" s="68"/>
      <c r="F78" s="68"/>
      <c r="G78" s="242">
        <v>0</v>
      </c>
      <c r="H78" s="242">
        <v>0</v>
      </c>
      <c r="I78" s="242">
        <v>721.29231172375148</v>
      </c>
      <c r="J78" s="242">
        <v>3634.7336738611339</v>
      </c>
      <c r="K78" s="242">
        <v>24897.567983440589</v>
      </c>
      <c r="L78" s="242">
        <v>3562.0775922550238</v>
      </c>
      <c r="M78" s="242">
        <v>5301.9837603541091</v>
      </c>
      <c r="N78" s="242">
        <v>26283.199746786791</v>
      </c>
      <c r="O78" s="242">
        <v>3814.2109537890065</v>
      </c>
      <c r="P78" s="242">
        <v>8922.7556302761077</v>
      </c>
      <c r="Q78" s="242">
        <v>63321.662515239906</v>
      </c>
      <c r="R78" s="242">
        <v>40060.750742855074</v>
      </c>
      <c r="S78" s="242">
        <v>26311.14570561453</v>
      </c>
      <c r="T78" s="242">
        <v>20393.491624735936</v>
      </c>
      <c r="U78" s="242">
        <v>18872.378474541707</v>
      </c>
      <c r="V78" s="242">
        <v>173800.50005676487</v>
      </c>
      <c r="W78" s="242">
        <v>8013.9054368130455</v>
      </c>
      <c r="X78" s="242">
        <v>140.83896128692504</v>
      </c>
      <c r="Y78" s="242">
        <v>1017.843307743271</v>
      </c>
      <c r="Z78" s="242">
        <v>438.48527509583073</v>
      </c>
      <c r="AA78" s="242">
        <v>25132.501385694519</v>
      </c>
      <c r="AB78" s="242">
        <v>212.18230737359409</v>
      </c>
      <c r="AC78" s="242">
        <v>681.54840428970124</v>
      </c>
      <c r="AD78" s="242">
        <v>1425.6595351935914</v>
      </c>
      <c r="AE78" s="242">
        <v>172.649026296773</v>
      </c>
      <c r="AF78" s="242">
        <v>175.61333057516336</v>
      </c>
      <c r="AG78" s="242">
        <v>97.411357862988126</v>
      </c>
      <c r="AH78" s="242">
        <v>0</v>
      </c>
      <c r="AI78" s="242">
        <v>0</v>
      </c>
      <c r="AJ78" s="242">
        <v>0</v>
      </c>
      <c r="AK78" s="242">
        <v>0</v>
      </c>
      <c r="AL78" s="242">
        <v>0</v>
      </c>
      <c r="AM78" s="242">
        <v>0</v>
      </c>
      <c r="AN78" s="242">
        <v>0</v>
      </c>
      <c r="AO78" s="242">
        <v>0</v>
      </c>
      <c r="AP78" s="242">
        <v>0</v>
      </c>
      <c r="AQ78" s="242">
        <v>0</v>
      </c>
      <c r="AR78" s="242">
        <v>0</v>
      </c>
      <c r="AS78" s="242">
        <v>0</v>
      </c>
      <c r="AT78" s="242">
        <v>0</v>
      </c>
      <c r="AU78" s="242">
        <v>0</v>
      </c>
      <c r="AV78" s="242">
        <v>0</v>
      </c>
      <c r="AW78" s="242">
        <v>0</v>
      </c>
      <c r="AX78" s="242">
        <v>0</v>
      </c>
      <c r="AY78" s="242">
        <v>0</v>
      </c>
      <c r="AZ78" s="242">
        <v>0</v>
      </c>
      <c r="BA78" s="242">
        <v>0</v>
      </c>
      <c r="BB78" s="242">
        <v>0</v>
      </c>
      <c r="BC78" s="242">
        <v>0</v>
      </c>
      <c r="BD78" s="242">
        <v>0</v>
      </c>
      <c r="BE78" s="242">
        <v>0</v>
      </c>
      <c r="BF78" s="242">
        <v>0</v>
      </c>
      <c r="BG78" s="242">
        <v>0</v>
      </c>
      <c r="BH78" s="242">
        <v>0</v>
      </c>
    </row>
    <row r="79" spans="1:60" x14ac:dyDescent="0.3">
      <c r="A79" s="13" t="s">
        <v>219</v>
      </c>
      <c r="B79" s="68"/>
      <c r="C79" s="68"/>
      <c r="D79" s="68"/>
      <c r="E79" s="68"/>
      <c r="F79" s="68"/>
      <c r="G79" s="242">
        <v>0</v>
      </c>
      <c r="H79" s="242">
        <v>0</v>
      </c>
      <c r="I79" s="242">
        <v>721.29231172375148</v>
      </c>
      <c r="J79" s="242">
        <v>4356.0259855848853</v>
      </c>
      <c r="K79" s="242">
        <v>29253.593969025475</v>
      </c>
      <c r="L79" s="242">
        <v>32815.671561280498</v>
      </c>
      <c r="M79" s="242">
        <v>38117.655321634607</v>
      </c>
      <c r="N79" s="242">
        <v>64400.855068421399</v>
      </c>
      <c r="O79" s="242">
        <v>68215.066022210405</v>
      </c>
      <c r="P79" s="242">
        <v>77137.821652486513</v>
      </c>
      <c r="Q79" s="242">
        <v>140459.48416772642</v>
      </c>
      <c r="R79" s="242">
        <v>180520.23491058149</v>
      </c>
      <c r="S79" s="242">
        <v>206831.38061619602</v>
      </c>
      <c r="T79" s="242">
        <v>227224.87224093196</v>
      </c>
      <c r="U79" s="242">
        <v>246097.25071547367</v>
      </c>
      <c r="V79" s="242">
        <v>419897.75077223853</v>
      </c>
      <c r="W79" s="242">
        <v>427911.65620905161</v>
      </c>
      <c r="X79" s="242">
        <v>428052.49517033849</v>
      </c>
      <c r="Y79" s="242">
        <v>429070.3384780818</v>
      </c>
      <c r="Z79" s="242">
        <v>429508.8237531776</v>
      </c>
      <c r="AA79" s="242">
        <v>454641.32513887214</v>
      </c>
      <c r="AB79" s="242">
        <v>454853.50744624576</v>
      </c>
      <c r="AC79" s="242">
        <v>455535.05585053546</v>
      </c>
      <c r="AD79" s="242">
        <v>456960.71538572904</v>
      </c>
      <c r="AE79" s="242">
        <v>457133.36441202578</v>
      </c>
      <c r="AF79" s="242">
        <v>457308.97774260095</v>
      </c>
      <c r="AG79" s="242">
        <v>457406.38910046394</v>
      </c>
      <c r="AH79" s="242">
        <v>457406.38910046394</v>
      </c>
      <c r="AI79" s="242">
        <v>457406.38910046394</v>
      </c>
      <c r="AJ79" s="242">
        <v>457406.38910046394</v>
      </c>
      <c r="AK79" s="242">
        <v>457406.38910046394</v>
      </c>
      <c r="AL79" s="242">
        <v>457406.38910046394</v>
      </c>
      <c r="AM79" s="242">
        <v>457406.38910046394</v>
      </c>
      <c r="AN79" s="242">
        <v>457406.38910046394</v>
      </c>
      <c r="AO79" s="242">
        <v>457406.38910046394</v>
      </c>
      <c r="AP79" s="242">
        <v>457406.38910046394</v>
      </c>
      <c r="AQ79" s="242">
        <v>457406.38910046394</v>
      </c>
      <c r="AR79" s="242">
        <v>457406.38910046394</v>
      </c>
      <c r="AS79" s="242">
        <v>457406.38910046394</v>
      </c>
      <c r="AT79" s="242">
        <v>457406.38910046394</v>
      </c>
      <c r="AU79" s="242">
        <v>457406.38910046394</v>
      </c>
      <c r="AV79" s="242">
        <v>457406.38910046394</v>
      </c>
      <c r="AW79" s="242">
        <v>457406.38910046394</v>
      </c>
      <c r="AX79" s="242">
        <v>457406.38910046394</v>
      </c>
      <c r="AY79" s="242">
        <v>457406.38910046394</v>
      </c>
      <c r="AZ79" s="242">
        <v>457406.38910046394</v>
      </c>
      <c r="BA79" s="242">
        <v>457406.38910046394</v>
      </c>
      <c r="BB79" s="242">
        <v>457406.38910046394</v>
      </c>
      <c r="BC79" s="242">
        <v>457406.38910046394</v>
      </c>
      <c r="BD79" s="242">
        <v>457406.38910046394</v>
      </c>
      <c r="BE79" s="242">
        <v>457406.38910046394</v>
      </c>
      <c r="BF79" s="242">
        <v>457406.38910046394</v>
      </c>
      <c r="BG79" s="242">
        <v>457406.38910046394</v>
      </c>
      <c r="BH79" s="242">
        <v>457406.38910046394</v>
      </c>
    </row>
    <row r="80" spans="1:60" x14ac:dyDescent="0.3">
      <c r="G80" s="21"/>
    </row>
    <row r="81" spans="1:60" x14ac:dyDescent="0.3">
      <c r="A81" s="7" t="s">
        <v>261</v>
      </c>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row>
    <row r="83" spans="1:60" x14ac:dyDescent="0.3">
      <c r="A83" s="6"/>
      <c r="B83" s="9">
        <v>2017</v>
      </c>
      <c r="C83" s="10">
        <v>2018</v>
      </c>
      <c r="D83" s="10">
        <v>2019</v>
      </c>
      <c r="E83" s="10">
        <v>2020</v>
      </c>
      <c r="F83" s="10">
        <v>2021</v>
      </c>
      <c r="G83" s="10">
        <v>2022</v>
      </c>
      <c r="H83" s="10">
        <v>2023</v>
      </c>
      <c r="I83" s="10">
        <v>2024</v>
      </c>
      <c r="J83" s="10">
        <v>2025</v>
      </c>
      <c r="K83" s="10">
        <v>2026</v>
      </c>
      <c r="L83" s="10">
        <v>2027</v>
      </c>
      <c r="M83" s="10">
        <v>2028</v>
      </c>
      <c r="N83" s="10">
        <v>2029</v>
      </c>
      <c r="O83" s="10">
        <v>2030</v>
      </c>
      <c r="P83" s="10">
        <v>2031</v>
      </c>
      <c r="Q83" s="10">
        <v>2032</v>
      </c>
      <c r="R83" s="10">
        <v>2033</v>
      </c>
      <c r="S83" s="10">
        <v>2034</v>
      </c>
      <c r="T83" s="10">
        <v>2035</v>
      </c>
      <c r="U83" s="10">
        <v>2036</v>
      </c>
      <c r="V83" s="10">
        <v>2037</v>
      </c>
      <c r="W83" s="10">
        <v>2038</v>
      </c>
      <c r="X83" s="10">
        <v>2039</v>
      </c>
      <c r="Y83" s="10">
        <v>2040</v>
      </c>
      <c r="Z83" s="10">
        <v>2041</v>
      </c>
      <c r="AA83" s="10">
        <v>2042</v>
      </c>
      <c r="AB83" s="44">
        <v>2043</v>
      </c>
      <c r="AC83" s="24">
        <v>2044</v>
      </c>
      <c r="AD83" s="24">
        <v>2045</v>
      </c>
      <c r="AE83" s="24">
        <v>2046</v>
      </c>
      <c r="AF83" s="24">
        <v>2047</v>
      </c>
      <c r="AG83" s="24">
        <v>2048</v>
      </c>
      <c r="AH83" s="24">
        <v>2049</v>
      </c>
      <c r="AI83" s="24">
        <v>2050</v>
      </c>
      <c r="AJ83" s="24">
        <v>2051</v>
      </c>
      <c r="AK83" s="24">
        <v>2052</v>
      </c>
      <c r="AL83" s="24">
        <v>2053</v>
      </c>
      <c r="AM83" s="24">
        <v>2054</v>
      </c>
      <c r="AN83" s="24">
        <v>2055</v>
      </c>
      <c r="AO83" s="24">
        <v>2056</v>
      </c>
      <c r="AP83" s="24">
        <v>2057</v>
      </c>
      <c r="AQ83" s="24">
        <v>2058</v>
      </c>
      <c r="AR83" s="24">
        <v>2059</v>
      </c>
      <c r="AS83" s="24">
        <v>2060</v>
      </c>
      <c r="AT83" s="24">
        <v>2061</v>
      </c>
      <c r="AU83" s="24">
        <v>2062</v>
      </c>
      <c r="AV83" s="24">
        <v>2063</v>
      </c>
      <c r="AW83" s="24">
        <v>2064</v>
      </c>
      <c r="AX83" s="24">
        <v>2065</v>
      </c>
      <c r="AY83" s="24">
        <v>2066</v>
      </c>
      <c r="AZ83" s="24">
        <v>2067</v>
      </c>
      <c r="BA83" s="24">
        <v>2068</v>
      </c>
      <c r="BB83" s="24">
        <v>2069</v>
      </c>
      <c r="BC83" s="24">
        <v>2070</v>
      </c>
      <c r="BD83" s="24">
        <v>2071</v>
      </c>
      <c r="BE83" s="24">
        <v>2072</v>
      </c>
      <c r="BF83" s="24">
        <v>2073</v>
      </c>
      <c r="BG83" s="24">
        <v>2074</v>
      </c>
      <c r="BH83" s="24">
        <v>2075</v>
      </c>
    </row>
    <row r="84" spans="1:60" x14ac:dyDescent="0.3">
      <c r="A84" s="13" t="s">
        <v>262</v>
      </c>
      <c r="B84" s="68"/>
      <c r="C84" s="68"/>
      <c r="D84" s="68"/>
      <c r="E84" s="68"/>
      <c r="F84" s="68"/>
      <c r="G84" s="68"/>
      <c r="H84" s="242">
        <v>457157.92429543391</v>
      </c>
      <c r="I84" s="242">
        <v>457157.92429543391</v>
      </c>
      <c r="J84" s="242">
        <v>456250.28451617982</v>
      </c>
      <c r="K84" s="242">
        <v>452948.01057670527</v>
      </c>
      <c r="L84" s="242">
        <v>447977.61640754051</v>
      </c>
      <c r="M84" s="242">
        <v>446714.73017384054</v>
      </c>
      <c r="N84" s="242">
        <v>440016.85538880446</v>
      </c>
      <c r="O84" s="242">
        <v>426673.2999660651</v>
      </c>
      <c r="P84" s="242">
        <v>338872.71825966827</v>
      </c>
      <c r="Q84" s="242">
        <v>336233.3936914216</v>
      </c>
      <c r="R84" s="242">
        <v>313697.13916627556</v>
      </c>
      <c r="S84" s="242">
        <v>260720.7078720557</v>
      </c>
      <c r="T84" s="242">
        <v>237378.42749311106</v>
      </c>
      <c r="U84" s="242">
        <v>230650.44637981331</v>
      </c>
      <c r="V84" s="242">
        <v>222145.84174089943</v>
      </c>
      <c r="W84" s="242">
        <v>51159.1250766866</v>
      </c>
      <c r="X84" s="242">
        <v>43633.794212128618</v>
      </c>
      <c r="Y84" s="242">
        <v>43277.741448715031</v>
      </c>
      <c r="Z84" s="242">
        <v>42249.619702283948</v>
      </c>
      <c r="AA84" s="242">
        <v>41668.271222451454</v>
      </c>
      <c r="AB84" s="242">
        <v>18029.365194770813</v>
      </c>
      <c r="AC84" s="242">
        <v>18017.576347989336</v>
      </c>
      <c r="AD84" s="242">
        <v>17689.209571031959</v>
      </c>
      <c r="AE84" s="242">
        <v>17553.750498862129</v>
      </c>
      <c r="AF84" s="242">
        <v>17540.931956495733</v>
      </c>
      <c r="AG84" s="242">
        <v>781.99348755935364</v>
      </c>
      <c r="AH84" s="242">
        <v>781.99348755935364</v>
      </c>
      <c r="AI84" s="242">
        <v>781.99348755935364</v>
      </c>
      <c r="AJ84" s="242">
        <v>781.99348755935364</v>
      </c>
      <c r="AK84" s="242">
        <v>781.99348755935364</v>
      </c>
      <c r="AL84" s="242">
        <v>0</v>
      </c>
      <c r="AM84" s="242">
        <v>0</v>
      </c>
      <c r="AN84" s="242">
        <v>0</v>
      </c>
      <c r="AO84" s="242">
        <v>0</v>
      </c>
      <c r="AP84" s="242">
        <v>0</v>
      </c>
      <c r="AQ84" s="242">
        <v>0</v>
      </c>
      <c r="AR84" s="242">
        <v>0</v>
      </c>
      <c r="AS84" s="242">
        <v>0</v>
      </c>
      <c r="AT84" s="242">
        <v>0</v>
      </c>
      <c r="AU84" s="242">
        <v>0</v>
      </c>
      <c r="AV84" s="242">
        <v>0</v>
      </c>
      <c r="AW84" s="242">
        <v>0</v>
      </c>
      <c r="AX84" s="242">
        <v>0</v>
      </c>
      <c r="AY84" s="242">
        <v>0</v>
      </c>
      <c r="AZ84" s="242">
        <v>0</v>
      </c>
      <c r="BA84" s="242">
        <v>0</v>
      </c>
      <c r="BB84" s="242">
        <v>0</v>
      </c>
      <c r="BC84" s="242">
        <v>0</v>
      </c>
      <c r="BD84" s="242">
        <v>0</v>
      </c>
      <c r="BE84" s="242">
        <v>0</v>
      </c>
      <c r="BF84" s="242">
        <v>0</v>
      </c>
      <c r="BG84" s="242">
        <v>0</v>
      </c>
      <c r="BH84" s="242">
        <v>0</v>
      </c>
    </row>
    <row r="85" spans="1:60" x14ac:dyDescent="0.3">
      <c r="A85" s="13" t="s">
        <v>263</v>
      </c>
      <c r="B85" s="68"/>
      <c r="C85" s="68"/>
      <c r="D85" s="68"/>
      <c r="E85" s="68"/>
      <c r="F85" s="68"/>
      <c r="G85" s="68"/>
      <c r="H85" s="242">
        <v>0</v>
      </c>
      <c r="I85" s="242">
        <v>0</v>
      </c>
      <c r="J85" s="242">
        <v>907.63977925409563</v>
      </c>
      <c r="K85" s="242">
        <v>3302.273939474544</v>
      </c>
      <c r="L85" s="242">
        <v>4970.3941691647633</v>
      </c>
      <c r="M85" s="242">
        <v>1262.8862336999737</v>
      </c>
      <c r="N85" s="242">
        <v>6697.8747850360814</v>
      </c>
      <c r="O85" s="242">
        <v>13343.555422739359</v>
      </c>
      <c r="P85" s="242">
        <v>87800.581706396828</v>
      </c>
      <c r="Q85" s="242">
        <v>2639.3245682466659</v>
      </c>
      <c r="R85" s="242">
        <v>22536.25452514604</v>
      </c>
      <c r="S85" s="242">
        <v>52976.431294219859</v>
      </c>
      <c r="T85" s="242">
        <v>23342.280378944648</v>
      </c>
      <c r="U85" s="242">
        <v>6727.9811132977484</v>
      </c>
      <c r="V85" s="242">
        <v>8504.6046389138792</v>
      </c>
      <c r="W85" s="242">
        <v>170986.71666421281</v>
      </c>
      <c r="X85" s="242">
        <v>7525.3308645579818</v>
      </c>
      <c r="Y85" s="242">
        <v>356.05276341358694</v>
      </c>
      <c r="Z85" s="242">
        <v>1028.121746431083</v>
      </c>
      <c r="AA85" s="242">
        <v>581.34847983249347</v>
      </c>
      <c r="AB85" s="242">
        <v>23638.906027680641</v>
      </c>
      <c r="AC85" s="242">
        <v>11.788846781477332</v>
      </c>
      <c r="AD85" s="242">
        <v>328.36677695737671</v>
      </c>
      <c r="AE85" s="242">
        <v>135.4590721698296</v>
      </c>
      <c r="AF85" s="242">
        <v>12.818542366396287</v>
      </c>
      <c r="AG85" s="242">
        <v>16758.93846893638</v>
      </c>
      <c r="AH85" s="242">
        <v>0</v>
      </c>
      <c r="AI85" s="242">
        <v>0</v>
      </c>
      <c r="AJ85" s="242">
        <v>0</v>
      </c>
      <c r="AK85" s="242">
        <v>0</v>
      </c>
      <c r="AL85" s="242">
        <v>781.99348755935364</v>
      </c>
      <c r="AM85" s="242">
        <v>0</v>
      </c>
      <c r="AN85" s="242">
        <v>0</v>
      </c>
      <c r="AO85" s="242">
        <v>0</v>
      </c>
      <c r="AP85" s="242">
        <v>0</v>
      </c>
      <c r="AQ85" s="242">
        <v>0</v>
      </c>
      <c r="AR85" s="242">
        <v>0</v>
      </c>
      <c r="AS85" s="242">
        <v>0</v>
      </c>
      <c r="AT85" s="242">
        <v>0</v>
      </c>
      <c r="AU85" s="242">
        <v>0</v>
      </c>
      <c r="AV85" s="242">
        <v>0</v>
      </c>
      <c r="AW85" s="242">
        <v>0</v>
      </c>
      <c r="AX85" s="242">
        <v>0</v>
      </c>
      <c r="AY85" s="242">
        <v>0</v>
      </c>
      <c r="AZ85" s="242">
        <v>0</v>
      </c>
      <c r="BA85" s="242">
        <v>0</v>
      </c>
      <c r="BB85" s="242">
        <v>0</v>
      </c>
      <c r="BC85" s="242">
        <v>0</v>
      </c>
      <c r="BD85" s="242">
        <v>0</v>
      </c>
      <c r="BE85" s="242">
        <v>0</v>
      </c>
      <c r="BF85" s="242">
        <v>0</v>
      </c>
      <c r="BG85" s="242">
        <v>0</v>
      </c>
      <c r="BH85" s="242">
        <v>0</v>
      </c>
    </row>
    <row r="86" spans="1:60" x14ac:dyDescent="0.3">
      <c r="A86" s="13" t="s">
        <v>264</v>
      </c>
      <c r="B86" s="68"/>
      <c r="C86" s="68"/>
      <c r="D86" s="68"/>
      <c r="E86" s="68"/>
      <c r="F86" s="68"/>
      <c r="G86" s="68"/>
      <c r="H86" s="242">
        <v>0</v>
      </c>
      <c r="I86" s="242">
        <v>0</v>
      </c>
      <c r="J86" s="242">
        <v>907.63977925409563</v>
      </c>
      <c r="K86" s="242">
        <v>4209.9137187286397</v>
      </c>
      <c r="L86" s="242">
        <v>9180.3078878934029</v>
      </c>
      <c r="M86" s="242">
        <v>10443.194121593377</v>
      </c>
      <c r="N86" s="242">
        <v>17141.068906629458</v>
      </c>
      <c r="O86" s="242">
        <v>30484.624329368817</v>
      </c>
      <c r="P86" s="242">
        <v>118285.20603576564</v>
      </c>
      <c r="Q86" s="242">
        <v>120924.53060401231</v>
      </c>
      <c r="R86" s="242">
        <v>143460.78512915835</v>
      </c>
      <c r="S86" s="242">
        <v>196437.21642337821</v>
      </c>
      <c r="T86" s="242">
        <v>219779.49680232286</v>
      </c>
      <c r="U86" s="242">
        <v>226507.47791562061</v>
      </c>
      <c r="V86" s="242">
        <v>235012.08255453449</v>
      </c>
      <c r="W86" s="242">
        <v>405998.7992187473</v>
      </c>
      <c r="X86" s="242">
        <v>413524.1300833053</v>
      </c>
      <c r="Y86" s="242">
        <v>413880.18284671888</v>
      </c>
      <c r="Z86" s="242">
        <v>414908.30459314998</v>
      </c>
      <c r="AA86" s="242">
        <v>415489.65307298244</v>
      </c>
      <c r="AB86" s="242">
        <v>439128.55910066311</v>
      </c>
      <c r="AC86" s="242">
        <v>439140.34794744459</v>
      </c>
      <c r="AD86" s="242">
        <v>439468.71472440194</v>
      </c>
      <c r="AE86" s="242">
        <v>439604.17379657179</v>
      </c>
      <c r="AF86" s="242">
        <v>439616.99233893817</v>
      </c>
      <c r="AG86" s="242">
        <v>456375.93080787454</v>
      </c>
      <c r="AH86" s="242">
        <v>456375.93080787454</v>
      </c>
      <c r="AI86" s="242">
        <v>456375.93080787454</v>
      </c>
      <c r="AJ86" s="242">
        <v>456375.93080787454</v>
      </c>
      <c r="AK86" s="242">
        <v>456375.93080787454</v>
      </c>
      <c r="AL86" s="242">
        <v>457157.92429543391</v>
      </c>
      <c r="AM86" s="242">
        <v>457157.92429543391</v>
      </c>
      <c r="AN86" s="242">
        <v>457157.92429543391</v>
      </c>
      <c r="AO86" s="242">
        <v>457157.92429543391</v>
      </c>
      <c r="AP86" s="242">
        <v>457157.92429543391</v>
      </c>
      <c r="AQ86" s="242">
        <v>457157.92429543391</v>
      </c>
      <c r="AR86" s="242">
        <v>457157.92429543391</v>
      </c>
      <c r="AS86" s="242">
        <v>457157.92429543391</v>
      </c>
      <c r="AT86" s="242">
        <v>457157.92429543391</v>
      </c>
      <c r="AU86" s="242">
        <v>457157.92429543391</v>
      </c>
      <c r="AV86" s="242">
        <v>457157.92429543391</v>
      </c>
      <c r="AW86" s="242">
        <v>457157.92429543391</v>
      </c>
      <c r="AX86" s="242">
        <v>457157.92429543391</v>
      </c>
      <c r="AY86" s="242">
        <v>457157.92429543391</v>
      </c>
      <c r="AZ86" s="242">
        <v>457157.92429543391</v>
      </c>
      <c r="BA86" s="242">
        <v>457157.92429543391</v>
      </c>
      <c r="BB86" s="242">
        <v>457157.92429543391</v>
      </c>
      <c r="BC86" s="242">
        <v>457157.92429543391</v>
      </c>
      <c r="BD86" s="242">
        <v>457157.92429543391</v>
      </c>
      <c r="BE86" s="242">
        <v>457157.92429543391</v>
      </c>
      <c r="BF86" s="242">
        <v>457157.92429543391</v>
      </c>
      <c r="BG86" s="242">
        <v>457157.92429543391</v>
      </c>
      <c r="BH86" s="242">
        <v>457157.92429543391</v>
      </c>
    </row>
    <row r="88" spans="1:60" x14ac:dyDescent="0.3">
      <c r="A88" s="7" t="s">
        <v>408</v>
      </c>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row>
    <row r="90" spans="1:60" x14ac:dyDescent="0.3">
      <c r="A90" s="6"/>
      <c r="B90" s="9">
        <v>2017</v>
      </c>
      <c r="C90" s="10">
        <v>2018</v>
      </c>
      <c r="D90" s="10">
        <v>2019</v>
      </c>
      <c r="E90" s="10">
        <v>2020</v>
      </c>
      <c r="F90" s="10">
        <v>2021</v>
      </c>
      <c r="G90" s="10">
        <v>2022</v>
      </c>
      <c r="H90" s="10">
        <v>2023</v>
      </c>
      <c r="I90" s="10">
        <v>2024</v>
      </c>
      <c r="J90" s="10">
        <v>2025</v>
      </c>
      <c r="K90" s="10">
        <v>2026</v>
      </c>
      <c r="L90" s="10">
        <v>2027</v>
      </c>
      <c r="M90" s="10">
        <v>2028</v>
      </c>
      <c r="N90" s="10">
        <v>2029</v>
      </c>
      <c r="O90" s="10">
        <v>2030</v>
      </c>
      <c r="P90" s="10">
        <v>2031</v>
      </c>
      <c r="Q90" s="10">
        <v>2032</v>
      </c>
      <c r="R90" s="10">
        <v>2033</v>
      </c>
      <c r="S90" s="10">
        <v>2034</v>
      </c>
      <c r="T90" s="10">
        <v>2035</v>
      </c>
      <c r="U90" s="10">
        <v>2036</v>
      </c>
      <c r="V90" s="10">
        <v>2037</v>
      </c>
      <c r="W90" s="10">
        <v>2038</v>
      </c>
      <c r="X90" s="10">
        <v>2039</v>
      </c>
      <c r="Y90" s="10">
        <v>2040</v>
      </c>
      <c r="Z90" s="10">
        <v>2041</v>
      </c>
      <c r="AA90" s="10">
        <v>2042</v>
      </c>
      <c r="AB90" s="44">
        <v>2043</v>
      </c>
      <c r="AC90" s="24">
        <v>2044</v>
      </c>
      <c r="AD90" s="24">
        <v>2045</v>
      </c>
      <c r="AE90" s="24">
        <v>2046</v>
      </c>
      <c r="AF90" s="24">
        <v>2047</v>
      </c>
      <c r="AG90" s="24">
        <v>2048</v>
      </c>
      <c r="AH90" s="24">
        <v>2049</v>
      </c>
      <c r="AI90" s="24">
        <v>2050</v>
      </c>
      <c r="AJ90" s="24">
        <v>2051</v>
      </c>
      <c r="AK90" s="24">
        <v>2052</v>
      </c>
      <c r="AL90" s="24">
        <v>2053</v>
      </c>
      <c r="AM90" s="24">
        <v>2054</v>
      </c>
      <c r="AN90" s="24">
        <v>2055</v>
      </c>
      <c r="AO90" s="24">
        <v>2056</v>
      </c>
      <c r="AP90" s="24">
        <v>2057</v>
      </c>
      <c r="AQ90" s="24">
        <v>2058</v>
      </c>
      <c r="AR90" s="24">
        <v>2059</v>
      </c>
      <c r="AS90" s="24">
        <v>2060</v>
      </c>
      <c r="AT90" s="24">
        <v>2061</v>
      </c>
      <c r="AU90" s="24">
        <v>2062</v>
      </c>
      <c r="AV90" s="24">
        <v>2063</v>
      </c>
      <c r="AW90" s="24">
        <v>2064</v>
      </c>
      <c r="AX90" s="24">
        <v>2065</v>
      </c>
      <c r="AY90" s="24">
        <v>2066</v>
      </c>
      <c r="AZ90" s="24">
        <v>2067</v>
      </c>
      <c r="BA90" s="24">
        <v>2068</v>
      </c>
      <c r="BB90" s="24">
        <v>2069</v>
      </c>
      <c r="BC90" s="24">
        <v>2070</v>
      </c>
      <c r="BD90" s="24">
        <v>2071</v>
      </c>
      <c r="BE90" s="24">
        <v>2072</v>
      </c>
      <c r="BF90" s="24">
        <v>2073</v>
      </c>
      <c r="BG90" s="24">
        <v>2074</v>
      </c>
      <c r="BH90" s="24">
        <v>2075</v>
      </c>
    </row>
    <row r="91" spans="1:60" x14ac:dyDescent="0.3">
      <c r="A91" s="13" t="s">
        <v>409</v>
      </c>
      <c r="B91" s="68"/>
      <c r="C91" s="68"/>
      <c r="D91" s="68"/>
      <c r="E91" s="68"/>
      <c r="F91" s="68"/>
      <c r="G91" s="68"/>
      <c r="H91" s="68"/>
      <c r="I91" s="242">
        <f>'Portfolio CPAS'!K9</f>
        <v>438972.98296605307</v>
      </c>
      <c r="J91" s="242">
        <f>'Portfolio CPAS'!L9</f>
        <v>438972.98296605307</v>
      </c>
      <c r="K91" s="242">
        <f>'Portfolio CPAS'!M9</f>
        <v>437936.65748733073</v>
      </c>
      <c r="L91" s="242">
        <f>'Portfolio CPAS'!N9</f>
        <v>436078.53629582492</v>
      </c>
      <c r="M91" s="242">
        <f>'Portfolio CPAS'!O9</f>
        <v>432910.88117765507</v>
      </c>
      <c r="N91" s="242">
        <f>'Portfolio CPAS'!P9</f>
        <v>431471.27695945976</v>
      </c>
      <c r="O91" s="242">
        <f>'Portfolio CPAS'!Q9</f>
        <v>428869.54909490433</v>
      </c>
      <c r="P91" s="242">
        <f>'Portfolio CPAS'!R9</f>
        <v>413480.31222702889</v>
      </c>
      <c r="Q91" s="242">
        <f>'Portfolio CPAS'!S9</f>
        <v>345542.76068404887</v>
      </c>
      <c r="R91" s="242">
        <f>'Portfolio CPAS'!T9</f>
        <v>337107.61497778015</v>
      </c>
      <c r="S91" s="242">
        <f>'Portfolio CPAS'!U9</f>
        <v>318104.46493008384</v>
      </c>
      <c r="T91" s="242">
        <f>'Portfolio CPAS'!V9</f>
        <v>286497.94722531084</v>
      </c>
      <c r="U91" s="242">
        <f>'Portfolio CPAS'!W9</f>
        <v>268323.87832820159</v>
      </c>
      <c r="V91" s="242">
        <f>'Portfolio CPAS'!X9</f>
        <v>260164.76634005553</v>
      </c>
      <c r="W91" s="242">
        <f>'Portfolio CPAS'!Y9</f>
        <v>252542.83087833688</v>
      </c>
      <c r="X91" s="242">
        <f>'Portfolio CPAS'!Z9</f>
        <v>104703.9220387364</v>
      </c>
      <c r="Y91" s="242">
        <f>'Portfolio CPAS'!AA9</f>
        <v>74815.800331845792</v>
      </c>
      <c r="Z91" s="242">
        <f>'Portfolio CPAS'!AB9</f>
        <v>73810.670959582843</v>
      </c>
      <c r="AA91" s="242">
        <f>'Portfolio CPAS'!AC9</f>
        <v>72236.754843327421</v>
      </c>
      <c r="AB91" s="242">
        <f>'Portfolio CPAS'!AD9</f>
        <v>71902.565437115278</v>
      </c>
      <c r="AC91" s="242">
        <f>'Portfolio CPAS'!AE9</f>
        <v>56432.889344900439</v>
      </c>
      <c r="AD91" s="242">
        <f>'Portfolio CPAS'!AF9</f>
        <v>56305.834302414522</v>
      </c>
      <c r="AE91" s="242">
        <f>'Portfolio CPAS'!AV9</f>
        <v>25.792387524251925</v>
      </c>
      <c r="AF91" s="242">
        <f>'Portfolio CPAS'!AW9</f>
        <v>25.792387524251925</v>
      </c>
      <c r="AG91" s="242">
        <f>'Portfolio CPAS'!AX9</f>
        <v>25.792387524251925</v>
      </c>
      <c r="AH91" s="242">
        <f>'Portfolio CPAS'!AY9</f>
        <v>25.792387524251925</v>
      </c>
      <c r="AI91" s="242">
        <f>'Portfolio CPAS'!AZ9</f>
        <v>25.792387524251925</v>
      </c>
      <c r="AJ91" s="242">
        <f>'Portfolio CPAS'!BA9</f>
        <v>25.792387524251925</v>
      </c>
      <c r="AK91" s="242">
        <f>'Portfolio CPAS'!BB9</f>
        <v>25.792387524251925</v>
      </c>
      <c r="AL91" s="242">
        <f>'Portfolio CPAS'!BC9</f>
        <v>25.792387524251925</v>
      </c>
      <c r="AM91" s="242">
        <f>'Portfolio CPAS'!BD9</f>
        <v>25.792387524251925</v>
      </c>
      <c r="AN91" s="242">
        <f>'Portfolio CPAS'!BE9</f>
        <v>25.792387524251925</v>
      </c>
      <c r="AO91" s="242">
        <f>'Portfolio CPAS'!BF9</f>
        <v>25.792387524251925</v>
      </c>
      <c r="AP91" s="242">
        <f>'Portfolio CPAS'!BG9</f>
        <v>25.792387524251925</v>
      </c>
      <c r="AQ91" s="242">
        <f>'Portfolio CPAS'!BH9</f>
        <v>25.792387524251925</v>
      </c>
      <c r="AR91" s="242">
        <f>'Portfolio CPAS'!BI9</f>
        <v>0</v>
      </c>
      <c r="AS91" s="242">
        <f>'Portfolio CPAS'!BJ9</f>
        <v>0</v>
      </c>
      <c r="AT91" s="242">
        <v>0</v>
      </c>
      <c r="AU91" s="242">
        <v>0</v>
      </c>
      <c r="AV91" s="242">
        <v>0</v>
      </c>
      <c r="AW91" s="242">
        <v>0</v>
      </c>
      <c r="AX91" s="242">
        <v>0</v>
      </c>
      <c r="AY91" s="242">
        <v>0</v>
      </c>
      <c r="AZ91" s="242">
        <v>0</v>
      </c>
      <c r="BA91" s="242">
        <v>0</v>
      </c>
      <c r="BB91" s="242">
        <v>0</v>
      </c>
      <c r="BC91" s="242">
        <v>0</v>
      </c>
      <c r="BD91" s="242">
        <v>0</v>
      </c>
      <c r="BE91" s="242">
        <v>0</v>
      </c>
      <c r="BF91" s="242">
        <v>0</v>
      </c>
      <c r="BG91" s="242">
        <v>0</v>
      </c>
      <c r="BH91" s="242">
        <v>0</v>
      </c>
    </row>
    <row r="92" spans="1:60" x14ac:dyDescent="0.3">
      <c r="A92" s="13" t="s">
        <v>410</v>
      </c>
      <c r="B92" s="68"/>
      <c r="C92" s="68"/>
      <c r="D92" s="68"/>
      <c r="E92" s="68"/>
      <c r="F92" s="68"/>
      <c r="G92" s="68"/>
      <c r="H92" s="68"/>
      <c r="I92" s="242">
        <f>'Portfolio CPAS'!K10</f>
        <v>0</v>
      </c>
      <c r="J92" s="242">
        <f>'Portfolio CPAS'!L10</f>
        <v>0</v>
      </c>
      <c r="K92" s="242">
        <f>'Portfolio CPAS'!M10</f>
        <v>1036.3254787223414</v>
      </c>
      <c r="L92" s="242">
        <f>'Portfolio CPAS'!N10</f>
        <v>1858.1211915058084</v>
      </c>
      <c r="M92" s="242">
        <f>'Portfolio CPAS'!O10</f>
        <v>3167.6551181698451</v>
      </c>
      <c r="N92" s="242">
        <f>'Portfolio CPAS'!P10</f>
        <v>1439.6042181953089</v>
      </c>
      <c r="O92" s="242">
        <f>'Portfolio CPAS'!Q10</f>
        <v>2601.7278645554325</v>
      </c>
      <c r="P92" s="242">
        <f>'Portfolio CPAS'!R10</f>
        <v>15389.236867875443</v>
      </c>
      <c r="Q92" s="242">
        <f>'Portfolio CPAS'!S10</f>
        <v>67937.551542980014</v>
      </c>
      <c r="R92" s="242">
        <f>'Portfolio CPAS'!T10</f>
        <v>8435.1457062687259</v>
      </c>
      <c r="S92" s="242">
        <f>'Portfolio CPAS'!U10</f>
        <v>19003.150047696312</v>
      </c>
      <c r="T92" s="242">
        <f>'Portfolio CPAS'!V10</f>
        <v>31606.517704772996</v>
      </c>
      <c r="U92" s="242">
        <f>'Portfolio CPAS'!W10</f>
        <v>18174.068897109246</v>
      </c>
      <c r="V92" s="242">
        <f>'Portfolio CPAS'!X10</f>
        <v>8159.1119881460618</v>
      </c>
      <c r="W92" s="242">
        <f>'Portfolio CPAS'!Y10</f>
        <v>7621.9354617186473</v>
      </c>
      <c r="X92" s="242">
        <f>'Portfolio CPAS'!Z10</f>
        <v>147838.90883960048</v>
      </c>
      <c r="Y92" s="242">
        <f>'Portfolio CPAS'!AA10</f>
        <v>29888.121706890612</v>
      </c>
      <c r="Z92" s="242">
        <f>'Portfolio CPAS'!AB10</f>
        <v>1005.1293722629489</v>
      </c>
      <c r="AA92" s="242">
        <f>'Portfolio CPAS'!AC10</f>
        <v>1573.9161162554228</v>
      </c>
      <c r="AB92" s="242">
        <f>'Portfolio CPAS'!AD10</f>
        <v>334.18940621214279</v>
      </c>
      <c r="AC92" s="242">
        <f>'Portfolio CPAS'!AE10</f>
        <v>15469.676092214839</v>
      </c>
      <c r="AD92" s="242">
        <f>'Portfolio CPAS'!AF10</f>
        <v>127.05504248591751</v>
      </c>
      <c r="AE92" s="242">
        <f>'Portfolio CPAS'!AV10</f>
        <v>0</v>
      </c>
      <c r="AF92" s="242">
        <f>'Portfolio CPAS'!AW10</f>
        <v>0</v>
      </c>
      <c r="AG92" s="242">
        <f>'Portfolio CPAS'!AX10</f>
        <v>0</v>
      </c>
      <c r="AH92" s="242">
        <f>'Portfolio CPAS'!AY10</f>
        <v>0</v>
      </c>
      <c r="AI92" s="242">
        <f>'Portfolio CPAS'!AZ10</f>
        <v>0</v>
      </c>
      <c r="AJ92" s="242">
        <f>'Portfolio CPAS'!BA10</f>
        <v>0</v>
      </c>
      <c r="AK92" s="242">
        <f>'Portfolio CPAS'!BB10</f>
        <v>0</v>
      </c>
      <c r="AL92" s="242">
        <f>'Portfolio CPAS'!BC10</f>
        <v>0</v>
      </c>
      <c r="AM92" s="242">
        <f>'Portfolio CPAS'!BD10</f>
        <v>0</v>
      </c>
      <c r="AN92" s="242">
        <f>'Portfolio CPAS'!BE10</f>
        <v>0</v>
      </c>
      <c r="AO92" s="242">
        <f>'Portfolio CPAS'!BF10</f>
        <v>0</v>
      </c>
      <c r="AP92" s="242">
        <f>'Portfolio CPAS'!BG10</f>
        <v>0</v>
      </c>
      <c r="AQ92" s="242">
        <f>'Portfolio CPAS'!BH10</f>
        <v>0</v>
      </c>
      <c r="AR92" s="242">
        <f>'Portfolio CPAS'!BI10</f>
        <v>25.792387524251925</v>
      </c>
      <c r="AS92" s="242">
        <f>'Portfolio CPAS'!BJ10</f>
        <v>0</v>
      </c>
      <c r="AT92" s="242">
        <v>0</v>
      </c>
      <c r="AU92" s="242">
        <v>0</v>
      </c>
      <c r="AV92" s="242">
        <v>0</v>
      </c>
      <c r="AW92" s="242">
        <v>0</v>
      </c>
      <c r="AX92" s="242">
        <v>0</v>
      </c>
      <c r="AY92" s="242">
        <v>0</v>
      </c>
      <c r="AZ92" s="242">
        <v>0</v>
      </c>
      <c r="BA92" s="242">
        <v>0</v>
      </c>
      <c r="BB92" s="242">
        <v>0</v>
      </c>
      <c r="BC92" s="242">
        <v>0</v>
      </c>
      <c r="BD92" s="242">
        <v>0</v>
      </c>
      <c r="BE92" s="242">
        <v>0</v>
      </c>
      <c r="BF92" s="242">
        <v>0</v>
      </c>
      <c r="BG92" s="242">
        <v>0</v>
      </c>
      <c r="BH92" s="242">
        <v>0</v>
      </c>
    </row>
    <row r="93" spans="1:60" x14ac:dyDescent="0.3">
      <c r="A93" s="13" t="s">
        <v>411</v>
      </c>
      <c r="B93" s="68"/>
      <c r="C93" s="68"/>
      <c r="D93" s="68"/>
      <c r="E93" s="68"/>
      <c r="F93" s="68"/>
      <c r="G93" s="68"/>
      <c r="H93" s="68"/>
      <c r="I93" s="242">
        <f>'Portfolio CPAS'!K11</f>
        <v>0</v>
      </c>
      <c r="J93" s="242">
        <f>'Portfolio CPAS'!L11</f>
        <v>0</v>
      </c>
      <c r="K93" s="242">
        <f>'Portfolio CPAS'!M11</f>
        <v>1036.3254787223414</v>
      </c>
      <c r="L93" s="242">
        <f>'Portfolio CPAS'!N11</f>
        <v>2894.4466702281497</v>
      </c>
      <c r="M93" s="242">
        <f>'Portfolio CPAS'!O11</f>
        <v>6062.1017883979948</v>
      </c>
      <c r="N93" s="242">
        <f>'Portfolio CPAS'!P11</f>
        <v>7501.7060065933038</v>
      </c>
      <c r="O93" s="242">
        <f>'Portfolio CPAS'!Q11</f>
        <v>10103.433871148736</v>
      </c>
      <c r="P93" s="242">
        <f>'Portfolio CPAS'!R11</f>
        <v>25492.670739024179</v>
      </c>
      <c r="Q93" s="242">
        <f>'Portfolio CPAS'!S11</f>
        <v>93430.222282004193</v>
      </c>
      <c r="R93" s="242">
        <f>'Portfolio CPAS'!T11</f>
        <v>101865.36798827292</v>
      </c>
      <c r="S93" s="242">
        <f>'Portfolio CPAS'!U11</f>
        <v>120868.51803596923</v>
      </c>
      <c r="T93" s="242">
        <f>'Portfolio CPAS'!V11</f>
        <v>152475.03574074223</v>
      </c>
      <c r="U93" s="242">
        <f>'Portfolio CPAS'!W11</f>
        <v>170649.10463785147</v>
      </c>
      <c r="V93" s="242">
        <f>'Portfolio CPAS'!X11</f>
        <v>178808.21662599753</v>
      </c>
      <c r="W93" s="242">
        <f>'Portfolio CPAS'!Y11</f>
        <v>186430.15208771618</v>
      </c>
      <c r="X93" s="242">
        <f>'Portfolio CPAS'!Z11</f>
        <v>334269.06092731666</v>
      </c>
      <c r="Y93" s="242">
        <f>'Portfolio CPAS'!AA11</f>
        <v>364157.1826342073</v>
      </c>
      <c r="Z93" s="242">
        <f>'Portfolio CPAS'!AB11</f>
        <v>365162.31200647022</v>
      </c>
      <c r="AA93" s="242">
        <f>'Portfolio CPAS'!AC11</f>
        <v>366736.22812272562</v>
      </c>
      <c r="AB93" s="242">
        <f>'Portfolio CPAS'!AD11</f>
        <v>367070.4175289378</v>
      </c>
      <c r="AC93" s="242">
        <f>'Portfolio CPAS'!AE11</f>
        <v>382540.09362115263</v>
      </c>
      <c r="AD93" s="242">
        <f>'Portfolio CPAS'!AF11</f>
        <v>382667.14866363857</v>
      </c>
      <c r="AE93" s="242">
        <f>'Portfolio CPAS'!AV11</f>
        <v>438947.1905785288</v>
      </c>
      <c r="AF93" s="242">
        <f>'Portfolio CPAS'!AW11</f>
        <v>438947.1905785288</v>
      </c>
      <c r="AG93" s="242">
        <f>'Portfolio CPAS'!AX11</f>
        <v>438947.1905785288</v>
      </c>
      <c r="AH93" s="242">
        <f>'Portfolio CPAS'!AY11</f>
        <v>438947.1905785288</v>
      </c>
      <c r="AI93" s="242">
        <f>'Portfolio CPAS'!AZ11</f>
        <v>438947.1905785288</v>
      </c>
      <c r="AJ93" s="242">
        <f>'Portfolio CPAS'!BA11</f>
        <v>438947.1905785288</v>
      </c>
      <c r="AK93" s="242">
        <f>'Portfolio CPAS'!BB11</f>
        <v>438947.1905785288</v>
      </c>
      <c r="AL93" s="242">
        <f>'Portfolio CPAS'!BC11</f>
        <v>438947.1905785288</v>
      </c>
      <c r="AM93" s="242">
        <f>'Portfolio CPAS'!BD11</f>
        <v>438947.1905785288</v>
      </c>
      <c r="AN93" s="242">
        <f>'Portfolio CPAS'!BE11</f>
        <v>438947.1905785288</v>
      </c>
      <c r="AO93" s="242">
        <f>'Portfolio CPAS'!BF11</f>
        <v>438947.1905785288</v>
      </c>
      <c r="AP93" s="242">
        <f>'Portfolio CPAS'!BG11</f>
        <v>438947.1905785288</v>
      </c>
      <c r="AQ93" s="242">
        <f>'Portfolio CPAS'!BH11</f>
        <v>438947.1905785288</v>
      </c>
      <c r="AR93" s="242">
        <f>'Portfolio CPAS'!BI11</f>
        <v>438972.98296605307</v>
      </c>
      <c r="AS93" s="242">
        <f>'Portfolio CPAS'!BJ11</f>
        <v>438972.98296605307</v>
      </c>
      <c r="AT93" s="242">
        <v>0</v>
      </c>
      <c r="AU93" s="242">
        <v>0</v>
      </c>
      <c r="AV93" s="242">
        <v>0</v>
      </c>
      <c r="AW93" s="242">
        <v>0</v>
      </c>
      <c r="AX93" s="242">
        <v>0</v>
      </c>
      <c r="AY93" s="242">
        <v>0</v>
      </c>
      <c r="AZ93" s="242">
        <v>0</v>
      </c>
      <c r="BA93" s="242">
        <v>0</v>
      </c>
      <c r="BB93" s="242">
        <v>0</v>
      </c>
      <c r="BC93" s="242">
        <v>0</v>
      </c>
      <c r="BD93" s="242">
        <v>0</v>
      </c>
      <c r="BE93" s="242">
        <v>0</v>
      </c>
      <c r="BF93" s="242">
        <v>0</v>
      </c>
      <c r="BG93" s="242">
        <v>0</v>
      </c>
      <c r="BH93" s="242">
        <v>0</v>
      </c>
    </row>
  </sheetData>
  <mergeCells count="3">
    <mergeCell ref="G2:J2"/>
    <mergeCell ref="C2:F2"/>
    <mergeCell ref="K2:N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8CFE-6F67-4BC8-B7BD-88B13F9E9FF1}">
  <dimension ref="A1:AV27"/>
  <sheetViews>
    <sheetView workbookViewId="0">
      <selection activeCell="A11" sqref="A11:D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599</v>
      </c>
    </row>
    <row r="2" spans="1:48" ht="15.75" customHeight="1" x14ac:dyDescent="0.3">
      <c r="A2" s="316"/>
    </row>
    <row r="3" spans="1:48" ht="15.75" customHeight="1" x14ac:dyDescent="0.3">
      <c r="A3" s="508" t="s">
        <v>245</v>
      </c>
      <c r="B3" s="510" t="s">
        <v>0</v>
      </c>
      <c r="C3" s="510" t="s">
        <v>282</v>
      </c>
      <c r="D3" s="510" t="s">
        <v>57</v>
      </c>
      <c r="E3" s="124"/>
      <c r="F3" s="116"/>
      <c r="G3" s="116"/>
      <c r="H3" s="116"/>
      <c r="I3" s="116"/>
      <c r="J3" s="116"/>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row>
    <row r="4" spans="1:48" ht="15.75" customHeight="1" x14ac:dyDescent="0.3">
      <c r="A4" s="513"/>
      <c r="B4" s="512"/>
      <c r="C4" s="512"/>
      <c r="D4" s="515"/>
      <c r="E4" s="24">
        <v>2018</v>
      </c>
      <c r="F4" s="24">
        <f>E4+1</f>
        <v>2019</v>
      </c>
      <c r="G4" s="24">
        <f t="shared" ref="G4:AU4" si="0">F4+1</f>
        <v>2020</v>
      </c>
      <c r="H4" s="24">
        <f t="shared" si="0"/>
        <v>2021</v>
      </c>
      <c r="I4" s="24">
        <f t="shared" si="0"/>
        <v>2022</v>
      </c>
      <c r="J4" s="24">
        <f t="shared" si="0"/>
        <v>2023</v>
      </c>
      <c r="K4" s="24">
        <f t="shared" si="0"/>
        <v>2024</v>
      </c>
      <c r="L4" s="24">
        <f t="shared" si="0"/>
        <v>2025</v>
      </c>
      <c r="M4" s="24">
        <f t="shared" si="0"/>
        <v>2026</v>
      </c>
      <c r="N4" s="24">
        <f t="shared" si="0"/>
        <v>2027</v>
      </c>
      <c r="O4" s="24">
        <f t="shared" si="0"/>
        <v>2028</v>
      </c>
      <c r="P4" s="24">
        <f t="shared" si="0"/>
        <v>2029</v>
      </c>
      <c r="Q4" s="24">
        <f t="shared" si="0"/>
        <v>2030</v>
      </c>
      <c r="R4" s="24">
        <f t="shared" si="0"/>
        <v>2031</v>
      </c>
      <c r="S4" s="24">
        <f t="shared" si="0"/>
        <v>2032</v>
      </c>
      <c r="T4" s="24">
        <f t="shared" si="0"/>
        <v>2033</v>
      </c>
      <c r="U4" s="24">
        <f t="shared" si="0"/>
        <v>2034</v>
      </c>
      <c r="V4" s="24">
        <f t="shared" si="0"/>
        <v>2035</v>
      </c>
      <c r="W4" s="24">
        <f t="shared" si="0"/>
        <v>2036</v>
      </c>
      <c r="X4" s="24">
        <f t="shared" si="0"/>
        <v>2037</v>
      </c>
      <c r="Y4" s="24">
        <f t="shared" si="0"/>
        <v>2038</v>
      </c>
      <c r="Z4" s="24">
        <f t="shared" si="0"/>
        <v>2039</v>
      </c>
      <c r="AA4" s="24">
        <f t="shared" si="0"/>
        <v>2040</v>
      </c>
      <c r="AB4" s="24">
        <f t="shared" si="0"/>
        <v>2041</v>
      </c>
      <c r="AC4" s="24">
        <f t="shared" si="0"/>
        <v>2042</v>
      </c>
      <c r="AD4" s="24">
        <f t="shared" si="0"/>
        <v>2043</v>
      </c>
      <c r="AE4" s="24">
        <f t="shared" si="0"/>
        <v>2044</v>
      </c>
      <c r="AF4" s="24">
        <f t="shared" si="0"/>
        <v>2045</v>
      </c>
      <c r="AG4" s="24">
        <f t="shared" si="0"/>
        <v>2046</v>
      </c>
      <c r="AH4" s="24">
        <f t="shared" si="0"/>
        <v>2047</v>
      </c>
      <c r="AI4" s="24">
        <f t="shared" si="0"/>
        <v>2048</v>
      </c>
      <c r="AJ4" s="24">
        <f t="shared" si="0"/>
        <v>2049</v>
      </c>
      <c r="AK4" s="24">
        <f t="shared" si="0"/>
        <v>2050</v>
      </c>
      <c r="AL4" s="24">
        <f t="shared" si="0"/>
        <v>2051</v>
      </c>
      <c r="AM4" s="24">
        <f t="shared" si="0"/>
        <v>2052</v>
      </c>
      <c r="AN4" s="24">
        <f t="shared" si="0"/>
        <v>2053</v>
      </c>
      <c r="AO4" s="24">
        <f t="shared" si="0"/>
        <v>2054</v>
      </c>
      <c r="AP4" s="24">
        <f t="shared" si="0"/>
        <v>2055</v>
      </c>
      <c r="AQ4" s="24">
        <f t="shared" si="0"/>
        <v>2056</v>
      </c>
      <c r="AR4" s="24">
        <f t="shared" si="0"/>
        <v>2057</v>
      </c>
      <c r="AS4" s="24">
        <f t="shared" si="0"/>
        <v>2058</v>
      </c>
      <c r="AT4" s="24">
        <f t="shared" si="0"/>
        <v>2059</v>
      </c>
      <c r="AU4" s="24">
        <f t="shared" si="0"/>
        <v>2060</v>
      </c>
      <c r="AV4" s="493"/>
    </row>
    <row r="5" spans="1:48" ht="15.75" customHeight="1" x14ac:dyDescent="0.3">
      <c r="A5" s="202" t="s">
        <v>27</v>
      </c>
      <c r="B5" s="210">
        <v>10.999999999999853</v>
      </c>
      <c r="C5" s="212">
        <v>389.98817960532324</v>
      </c>
      <c r="D5" s="213">
        <f>K5/C5</f>
        <v>0.99835658810242378</v>
      </c>
      <c r="E5" s="214"/>
      <c r="F5" s="214"/>
      <c r="G5" s="214"/>
      <c r="H5" s="214"/>
      <c r="I5" s="214"/>
      <c r="J5" s="214"/>
      <c r="K5" s="176">
        <v>389.34726839104576</v>
      </c>
      <c r="L5" s="180">
        <v>389.34726839104576</v>
      </c>
      <c r="M5" s="180">
        <v>389.34726839104576</v>
      </c>
      <c r="N5" s="180">
        <v>389.34726839104576</v>
      </c>
      <c r="O5" s="180">
        <v>389.34726839104576</v>
      </c>
      <c r="P5" s="180">
        <v>389.34726839104576</v>
      </c>
      <c r="Q5" s="180">
        <v>389.34726839104576</v>
      </c>
      <c r="R5" s="180">
        <v>389.34726839104576</v>
      </c>
      <c r="S5" s="180">
        <v>389.34726839104576</v>
      </c>
      <c r="T5" s="180">
        <v>389.34726839104576</v>
      </c>
      <c r="U5" s="180">
        <v>389.34726839104576</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4282.8199523015037</v>
      </c>
    </row>
    <row r="6" spans="1:48" ht="15.75" customHeight="1" x14ac:dyDescent="0.3">
      <c r="A6" s="183" t="s">
        <v>480</v>
      </c>
      <c r="B6" s="199"/>
      <c r="C6" s="185">
        <f>SUM(C5:C5)</f>
        <v>389.98817960532324</v>
      </c>
      <c r="D6" s="208">
        <f>K6/C6</f>
        <v>0.99835658810242378</v>
      </c>
      <c r="E6" s="75"/>
      <c r="F6" s="75"/>
      <c r="G6" s="75"/>
      <c r="H6" s="75"/>
      <c r="I6" s="75"/>
      <c r="J6" s="75"/>
      <c r="K6" s="185">
        <f t="shared" ref="K6:AV6" si="1">SUM(K5:K5)</f>
        <v>389.34726839104576</v>
      </c>
      <c r="L6" s="185">
        <f t="shared" si="1"/>
        <v>389.34726839104576</v>
      </c>
      <c r="M6" s="185">
        <f t="shared" ref="M6:AU6" si="2">SUM(M5:M5)</f>
        <v>389.34726839104576</v>
      </c>
      <c r="N6" s="185">
        <f t="shared" si="2"/>
        <v>389.34726839104576</v>
      </c>
      <c r="O6" s="185">
        <f t="shared" si="2"/>
        <v>389.34726839104576</v>
      </c>
      <c r="P6" s="185">
        <f t="shared" si="2"/>
        <v>389.34726839104576</v>
      </c>
      <c r="Q6" s="185">
        <f t="shared" si="2"/>
        <v>389.34726839104576</v>
      </c>
      <c r="R6" s="185">
        <f t="shared" si="2"/>
        <v>389.34726839104576</v>
      </c>
      <c r="S6" s="185">
        <f t="shared" si="2"/>
        <v>389.34726839104576</v>
      </c>
      <c r="T6" s="185">
        <f t="shared" si="2"/>
        <v>389.34726839104576</v>
      </c>
      <c r="U6" s="185">
        <f t="shared" si="2"/>
        <v>389.34726839104576</v>
      </c>
      <c r="V6" s="185">
        <f t="shared" si="2"/>
        <v>0</v>
      </c>
      <c r="W6" s="185">
        <f t="shared" si="2"/>
        <v>0</v>
      </c>
      <c r="X6" s="185">
        <f t="shared" si="2"/>
        <v>0</v>
      </c>
      <c r="Y6" s="185">
        <f t="shared" si="2"/>
        <v>0</v>
      </c>
      <c r="Z6" s="185">
        <f t="shared" si="2"/>
        <v>0</v>
      </c>
      <c r="AA6" s="185">
        <f t="shared" si="2"/>
        <v>0</v>
      </c>
      <c r="AB6" s="185">
        <f t="shared" si="2"/>
        <v>0</v>
      </c>
      <c r="AC6" s="185">
        <f t="shared" si="2"/>
        <v>0</v>
      </c>
      <c r="AD6" s="185">
        <f t="shared" si="2"/>
        <v>0</v>
      </c>
      <c r="AE6" s="185">
        <f t="shared" si="2"/>
        <v>0</v>
      </c>
      <c r="AF6" s="185">
        <f t="shared" si="2"/>
        <v>0</v>
      </c>
      <c r="AG6" s="185">
        <f t="shared" si="2"/>
        <v>0</v>
      </c>
      <c r="AH6" s="185">
        <f t="shared" si="2"/>
        <v>0</v>
      </c>
      <c r="AI6" s="185">
        <f t="shared" si="2"/>
        <v>0</v>
      </c>
      <c r="AJ6" s="185">
        <f t="shared" si="2"/>
        <v>0</v>
      </c>
      <c r="AK6" s="185">
        <f t="shared" si="2"/>
        <v>0</v>
      </c>
      <c r="AL6" s="185">
        <f t="shared" si="2"/>
        <v>0</v>
      </c>
      <c r="AM6" s="185">
        <f t="shared" si="2"/>
        <v>0</v>
      </c>
      <c r="AN6" s="185">
        <f t="shared" si="2"/>
        <v>0</v>
      </c>
      <c r="AO6" s="185">
        <f t="shared" si="2"/>
        <v>0</v>
      </c>
      <c r="AP6" s="185">
        <f t="shared" si="2"/>
        <v>0</v>
      </c>
      <c r="AQ6" s="185">
        <f t="shared" si="2"/>
        <v>0</v>
      </c>
      <c r="AR6" s="185">
        <f t="shared" si="2"/>
        <v>0</v>
      </c>
      <c r="AS6" s="185">
        <f t="shared" si="2"/>
        <v>0</v>
      </c>
      <c r="AT6" s="185">
        <f t="shared" si="2"/>
        <v>0</v>
      </c>
      <c r="AU6" s="185">
        <f t="shared" si="2"/>
        <v>0</v>
      </c>
      <c r="AV6" s="177">
        <f t="shared" si="1"/>
        <v>4282.8199523015037</v>
      </c>
    </row>
    <row r="7" spans="1:48" ht="15.75" customHeight="1" x14ac:dyDescent="0.3">
      <c r="A7" s="183" t="s">
        <v>481</v>
      </c>
      <c r="B7" s="188"/>
      <c r="C7" s="189"/>
      <c r="D7" s="200"/>
      <c r="E7" s="75"/>
      <c r="F7" s="75"/>
      <c r="G7" s="75"/>
      <c r="H7" s="75"/>
      <c r="I7" s="75"/>
      <c r="J7" s="75"/>
      <c r="K7" s="177">
        <f>K6-K6</f>
        <v>0</v>
      </c>
      <c r="L7" s="177">
        <f>K6-L6</f>
        <v>0</v>
      </c>
      <c r="M7" s="177">
        <f t="shared" ref="M7:AU7" si="3">L6-M6</f>
        <v>0</v>
      </c>
      <c r="N7" s="177">
        <f t="shared" si="3"/>
        <v>0</v>
      </c>
      <c r="O7" s="177">
        <f t="shared" si="3"/>
        <v>0</v>
      </c>
      <c r="P7" s="177">
        <f t="shared" si="3"/>
        <v>0</v>
      </c>
      <c r="Q7" s="177">
        <f t="shared" si="3"/>
        <v>0</v>
      </c>
      <c r="R7" s="177">
        <f t="shared" si="3"/>
        <v>0</v>
      </c>
      <c r="S7" s="177">
        <f t="shared" si="3"/>
        <v>0</v>
      </c>
      <c r="T7" s="177">
        <f t="shared" si="3"/>
        <v>0</v>
      </c>
      <c r="U7" s="177">
        <f t="shared" si="3"/>
        <v>0</v>
      </c>
      <c r="V7" s="177">
        <f t="shared" si="3"/>
        <v>389.34726839104576</v>
      </c>
      <c r="W7" s="177">
        <f t="shared" si="3"/>
        <v>0</v>
      </c>
      <c r="X7" s="177">
        <f t="shared" si="3"/>
        <v>0</v>
      </c>
      <c r="Y7" s="177">
        <f t="shared" si="3"/>
        <v>0</v>
      </c>
      <c r="Z7" s="177">
        <f t="shared" si="3"/>
        <v>0</v>
      </c>
      <c r="AA7" s="177">
        <f t="shared" si="3"/>
        <v>0</v>
      </c>
      <c r="AB7" s="177">
        <f t="shared" si="3"/>
        <v>0</v>
      </c>
      <c r="AC7" s="177">
        <f t="shared" si="3"/>
        <v>0</v>
      </c>
      <c r="AD7" s="177">
        <f t="shared" si="3"/>
        <v>0</v>
      </c>
      <c r="AE7" s="177">
        <f t="shared" si="3"/>
        <v>0</v>
      </c>
      <c r="AF7" s="177">
        <f t="shared" si="3"/>
        <v>0</v>
      </c>
      <c r="AG7" s="177">
        <f t="shared" si="3"/>
        <v>0</v>
      </c>
      <c r="AH7" s="177">
        <f t="shared" si="3"/>
        <v>0</v>
      </c>
      <c r="AI7" s="177">
        <f t="shared" si="3"/>
        <v>0</v>
      </c>
      <c r="AJ7" s="177">
        <f t="shared" si="3"/>
        <v>0</v>
      </c>
      <c r="AK7" s="177">
        <f t="shared" si="3"/>
        <v>0</v>
      </c>
      <c r="AL7" s="177">
        <f t="shared" si="3"/>
        <v>0</v>
      </c>
      <c r="AM7" s="177">
        <f t="shared" si="3"/>
        <v>0</v>
      </c>
      <c r="AN7" s="177">
        <f t="shared" si="3"/>
        <v>0</v>
      </c>
      <c r="AO7" s="177">
        <f t="shared" si="3"/>
        <v>0</v>
      </c>
      <c r="AP7" s="177">
        <f t="shared" si="3"/>
        <v>0</v>
      </c>
      <c r="AQ7" s="177">
        <f t="shared" si="3"/>
        <v>0</v>
      </c>
      <c r="AR7" s="177">
        <f t="shared" si="3"/>
        <v>0</v>
      </c>
      <c r="AS7" s="177">
        <f t="shared" si="3"/>
        <v>0</v>
      </c>
      <c r="AT7" s="177">
        <f t="shared" si="3"/>
        <v>0</v>
      </c>
      <c r="AU7" s="177">
        <f t="shared" si="3"/>
        <v>0</v>
      </c>
      <c r="AV7" s="63"/>
    </row>
    <row r="8" spans="1:48" ht="15.75" customHeight="1" x14ac:dyDescent="0.3">
      <c r="A8" s="183" t="s">
        <v>482</v>
      </c>
      <c r="B8" s="188"/>
      <c r="C8" s="189"/>
      <c r="D8" s="189"/>
      <c r="E8" s="75"/>
      <c r="F8" s="75"/>
      <c r="G8" s="75"/>
      <c r="H8" s="75"/>
      <c r="I8" s="75"/>
      <c r="J8" s="75"/>
      <c r="K8" s="177">
        <f>$K6-K6</f>
        <v>0</v>
      </c>
      <c r="L8" s="177">
        <f t="shared" ref="L8" si="4">$K6-L6</f>
        <v>0</v>
      </c>
      <c r="M8" s="177">
        <f t="shared" ref="M8:AU8" si="5">$K6-M6</f>
        <v>0</v>
      </c>
      <c r="N8" s="177">
        <f t="shared" si="5"/>
        <v>0</v>
      </c>
      <c r="O8" s="177">
        <f t="shared" si="5"/>
        <v>0</v>
      </c>
      <c r="P8" s="177">
        <f t="shared" si="5"/>
        <v>0</v>
      </c>
      <c r="Q8" s="177">
        <f t="shared" si="5"/>
        <v>0</v>
      </c>
      <c r="R8" s="177">
        <f t="shared" si="5"/>
        <v>0</v>
      </c>
      <c r="S8" s="177">
        <f t="shared" si="5"/>
        <v>0</v>
      </c>
      <c r="T8" s="177">
        <f t="shared" si="5"/>
        <v>0</v>
      </c>
      <c r="U8" s="177">
        <f t="shared" si="5"/>
        <v>0</v>
      </c>
      <c r="V8" s="177">
        <f t="shared" si="5"/>
        <v>389.34726839104576</v>
      </c>
      <c r="W8" s="177">
        <f t="shared" si="5"/>
        <v>389.34726839104576</v>
      </c>
      <c r="X8" s="177">
        <f t="shared" si="5"/>
        <v>389.34726839104576</v>
      </c>
      <c r="Y8" s="177">
        <f t="shared" si="5"/>
        <v>389.34726839104576</v>
      </c>
      <c r="Z8" s="177">
        <f t="shared" si="5"/>
        <v>389.34726839104576</v>
      </c>
      <c r="AA8" s="177">
        <f t="shared" si="5"/>
        <v>389.34726839104576</v>
      </c>
      <c r="AB8" s="177">
        <f t="shared" si="5"/>
        <v>389.34726839104576</v>
      </c>
      <c r="AC8" s="177">
        <f t="shared" si="5"/>
        <v>389.34726839104576</v>
      </c>
      <c r="AD8" s="177">
        <f t="shared" si="5"/>
        <v>389.34726839104576</v>
      </c>
      <c r="AE8" s="177">
        <f t="shared" si="5"/>
        <v>389.34726839104576</v>
      </c>
      <c r="AF8" s="177">
        <f t="shared" si="5"/>
        <v>389.34726839104576</v>
      </c>
      <c r="AG8" s="177">
        <f t="shared" si="5"/>
        <v>389.34726839104576</v>
      </c>
      <c r="AH8" s="177">
        <f t="shared" si="5"/>
        <v>389.34726839104576</v>
      </c>
      <c r="AI8" s="177">
        <f t="shared" si="5"/>
        <v>389.34726839104576</v>
      </c>
      <c r="AJ8" s="177">
        <f t="shared" si="5"/>
        <v>389.34726839104576</v>
      </c>
      <c r="AK8" s="177">
        <f t="shared" si="5"/>
        <v>389.34726839104576</v>
      </c>
      <c r="AL8" s="177">
        <f t="shared" si="5"/>
        <v>389.34726839104576</v>
      </c>
      <c r="AM8" s="177">
        <f t="shared" si="5"/>
        <v>389.34726839104576</v>
      </c>
      <c r="AN8" s="177">
        <f t="shared" si="5"/>
        <v>389.34726839104576</v>
      </c>
      <c r="AO8" s="177">
        <f t="shared" si="5"/>
        <v>389.34726839104576</v>
      </c>
      <c r="AP8" s="177">
        <f t="shared" si="5"/>
        <v>389.34726839104576</v>
      </c>
      <c r="AQ8" s="177">
        <f t="shared" si="5"/>
        <v>389.34726839104576</v>
      </c>
      <c r="AR8" s="177">
        <f t="shared" si="5"/>
        <v>389.34726839104576</v>
      </c>
      <c r="AS8" s="177">
        <f t="shared" si="5"/>
        <v>389.34726839104576</v>
      </c>
      <c r="AT8" s="177">
        <f t="shared" si="5"/>
        <v>389.34726839104576</v>
      </c>
      <c r="AU8" s="177">
        <f t="shared" si="5"/>
        <v>389.34726839104576</v>
      </c>
      <c r="AV8" s="64"/>
    </row>
    <row r="9" spans="1:48" ht="15.75" customHeight="1" x14ac:dyDescent="0.3">
      <c r="A9" s="196" t="s">
        <v>66</v>
      </c>
      <c r="B9" s="209">
        <f>SUMPRODUCT(B5:B5,C5:C5)/C6</f>
        <v>10.999999999999853</v>
      </c>
      <c r="C9" s="54"/>
    </row>
    <row r="10" spans="1:48" ht="15.75" customHeight="1" x14ac:dyDescent="0.3">
      <c r="B10" s="76"/>
    </row>
    <row r="11" spans="1:48" ht="15.75" customHeight="1" x14ac:dyDescent="0.3">
      <c r="A11" s="518" t="s">
        <v>2</v>
      </c>
      <c r="B11" s="519"/>
      <c r="C11" s="519"/>
      <c r="D11" s="519"/>
    </row>
    <row r="12" spans="1:48" ht="15.75" customHeight="1" x14ac:dyDescent="0.3">
      <c r="A12" s="520" t="s">
        <v>520</v>
      </c>
      <c r="B12" s="521"/>
      <c r="C12" s="521"/>
      <c r="D12" s="522"/>
    </row>
    <row r="13" spans="1:48" ht="15.75" customHeight="1" x14ac:dyDescent="0.3"/>
    <row r="14" spans="1:48" ht="15.75" customHeight="1" x14ac:dyDescent="0.3"/>
    <row r="15" spans="1:48" ht="15.75" customHeight="1" x14ac:dyDescent="0.3"/>
    <row r="16" spans="1:48" ht="15.75" customHeight="1" x14ac:dyDescent="0.3"/>
    <row r="17" spans="2:2" ht="15.75" customHeight="1" x14ac:dyDescent="0.3"/>
    <row r="18" spans="2:2" ht="15.75" customHeight="1" x14ac:dyDescent="0.3"/>
    <row r="19" spans="2:2" ht="15.75" customHeight="1" x14ac:dyDescent="0.3"/>
    <row r="20" spans="2:2" ht="15.75" customHeight="1" x14ac:dyDescent="0.3"/>
    <row r="21" spans="2:2" ht="15.75" customHeight="1" x14ac:dyDescent="0.3"/>
    <row r="27" spans="2:2" x14ac:dyDescent="0.3">
      <c r="B27" s="76"/>
    </row>
  </sheetData>
  <mergeCells count="7">
    <mergeCell ref="A11:D11"/>
    <mergeCell ref="A12:D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AACCB-6ED1-4374-B73D-48A0EF3AC07E}">
  <dimension ref="A1:AV20"/>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600</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08" t="s">
        <v>245</v>
      </c>
      <c r="B3" s="510" t="s">
        <v>0</v>
      </c>
      <c r="C3" s="510" t="s">
        <v>282</v>
      </c>
      <c r="D3" s="510" t="s">
        <v>57</v>
      </c>
      <c r="E3" s="107"/>
      <c r="F3" s="50"/>
      <c r="G3" s="50"/>
      <c r="H3" s="50"/>
      <c r="I3" s="50"/>
      <c r="J3" s="110"/>
      <c r="K3" s="122" t="s">
        <v>283</v>
      </c>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x14ac:dyDescent="0.3">
      <c r="A5" s="202" t="s">
        <v>287</v>
      </c>
      <c r="B5" s="179">
        <v>16</v>
      </c>
      <c r="C5" s="215">
        <v>120.49280710076556</v>
      </c>
      <c r="D5" s="216">
        <v>1</v>
      </c>
      <c r="E5" s="27"/>
      <c r="F5" s="27"/>
      <c r="G5" s="27"/>
      <c r="H5" s="27"/>
      <c r="I5" s="43"/>
      <c r="J5" s="27"/>
      <c r="K5" s="176">
        <v>120.49280710076556</v>
      </c>
      <c r="L5" s="180">
        <v>120.49280710076556</v>
      </c>
      <c r="M5" s="180">
        <v>120.49280710076556</v>
      </c>
      <c r="N5" s="180">
        <v>120.49280710076556</v>
      </c>
      <c r="O5" s="180">
        <v>120.49280710076556</v>
      </c>
      <c r="P5" s="180">
        <v>120.49280710076556</v>
      </c>
      <c r="Q5" s="180">
        <v>105.97668971003397</v>
      </c>
      <c r="R5" s="180">
        <v>105.97668971003397</v>
      </c>
      <c r="S5" s="180">
        <v>105.97668971003397</v>
      </c>
      <c r="T5" s="180">
        <v>105.97668971003397</v>
      </c>
      <c r="U5" s="180">
        <v>105.97668971003397</v>
      </c>
      <c r="V5" s="180">
        <v>105.97668971003397</v>
      </c>
      <c r="W5" s="180">
        <v>105.97668971003397</v>
      </c>
      <c r="X5" s="180">
        <v>105.97668971003397</v>
      </c>
      <c r="Y5" s="180">
        <v>105.97668971003397</v>
      </c>
      <c r="Z5" s="180">
        <v>105.97668971003397</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 si="1">SUM(E5:AU5)</f>
        <v>1782.7237397049328</v>
      </c>
    </row>
    <row r="6" spans="1:48" x14ac:dyDescent="0.3">
      <c r="A6" s="202" t="s">
        <v>136</v>
      </c>
      <c r="B6" s="179">
        <v>30.000000000000004</v>
      </c>
      <c r="C6" s="215">
        <v>49.033023141379203</v>
      </c>
      <c r="D6" s="216">
        <v>1</v>
      </c>
      <c r="E6" s="27"/>
      <c r="F6" s="27"/>
      <c r="G6" s="27"/>
      <c r="H6" s="27"/>
      <c r="I6" s="43"/>
      <c r="J6" s="27"/>
      <c r="K6" s="176">
        <v>49.033023141379203</v>
      </c>
      <c r="L6" s="180">
        <v>49.033023141379203</v>
      </c>
      <c r="M6" s="180">
        <v>49.033023141379203</v>
      </c>
      <c r="N6" s="180">
        <v>49.033023141379203</v>
      </c>
      <c r="O6" s="180">
        <v>49.033023141379203</v>
      </c>
      <c r="P6" s="180">
        <v>49.033023141379203</v>
      </c>
      <c r="Q6" s="180">
        <v>49.033023141379203</v>
      </c>
      <c r="R6" s="180">
        <v>49.033023141379203</v>
      </c>
      <c r="S6" s="180">
        <v>49.033023141379203</v>
      </c>
      <c r="T6" s="180">
        <v>49.033023141379203</v>
      </c>
      <c r="U6" s="180">
        <v>45.252536959656823</v>
      </c>
      <c r="V6" s="180">
        <v>45.252536959656823</v>
      </c>
      <c r="W6" s="180">
        <v>45.252536959656823</v>
      </c>
      <c r="X6" s="180">
        <v>45.252536959656823</v>
      </c>
      <c r="Y6" s="180">
        <v>45.252536959656823</v>
      </c>
      <c r="Z6" s="180">
        <v>45.252536959656823</v>
      </c>
      <c r="AA6" s="180">
        <v>45.252536959656823</v>
      </c>
      <c r="AB6" s="180">
        <v>45.252536959656823</v>
      </c>
      <c r="AC6" s="180">
        <v>45.252536959656823</v>
      </c>
      <c r="AD6" s="180">
        <v>45.252536959656823</v>
      </c>
      <c r="AE6" s="180">
        <v>45.252536959656823</v>
      </c>
      <c r="AF6" s="180">
        <v>45.252536959656823</v>
      </c>
      <c r="AG6" s="180">
        <v>45.252536959656823</v>
      </c>
      <c r="AH6" s="180">
        <v>45.252536959656823</v>
      </c>
      <c r="AI6" s="180">
        <v>45.252536959656823</v>
      </c>
      <c r="AJ6" s="180">
        <v>45.252536959656823</v>
      </c>
      <c r="AK6" s="180">
        <v>45.252536959656823</v>
      </c>
      <c r="AL6" s="180">
        <v>45.252536959656823</v>
      </c>
      <c r="AM6" s="180">
        <v>45.252536959656823</v>
      </c>
      <c r="AN6" s="180">
        <v>45.252536959656823</v>
      </c>
      <c r="AO6" s="180">
        <v>0</v>
      </c>
      <c r="AP6" s="180">
        <v>0</v>
      </c>
      <c r="AQ6" s="180">
        <v>0</v>
      </c>
      <c r="AR6" s="180">
        <v>0</v>
      </c>
      <c r="AS6" s="180">
        <v>0</v>
      </c>
      <c r="AT6" s="180">
        <v>0</v>
      </c>
      <c r="AU6" s="180">
        <v>0</v>
      </c>
      <c r="AV6" s="211">
        <f t="shared" ref="AV6:AV13" si="2">SUM(E6:AU6)</f>
        <v>1395.3809706069292</v>
      </c>
    </row>
    <row r="7" spans="1:48" x14ac:dyDescent="0.3">
      <c r="A7" s="202" t="s">
        <v>47</v>
      </c>
      <c r="B7" s="179">
        <v>20</v>
      </c>
      <c r="C7" s="215">
        <v>41.473321262447307</v>
      </c>
      <c r="D7" s="216">
        <v>1</v>
      </c>
      <c r="E7" s="27"/>
      <c r="F7" s="27"/>
      <c r="G7" s="27"/>
      <c r="H7" s="27"/>
      <c r="I7" s="43"/>
      <c r="J7" s="27"/>
      <c r="K7" s="176">
        <v>41.473321262447307</v>
      </c>
      <c r="L7" s="180">
        <v>41.473321262447307</v>
      </c>
      <c r="M7" s="180">
        <v>41.473321262447307</v>
      </c>
      <c r="N7" s="180">
        <v>41.473321262447307</v>
      </c>
      <c r="O7" s="180">
        <v>41.473321262447307</v>
      </c>
      <c r="P7" s="180">
        <v>41.473321262447307</v>
      </c>
      <c r="Q7" s="180">
        <v>41.473321262447307</v>
      </c>
      <c r="R7" s="180">
        <v>41.473321262447307</v>
      </c>
      <c r="S7" s="180">
        <v>41.473321262447307</v>
      </c>
      <c r="T7" s="180">
        <v>41.473321262447307</v>
      </c>
      <c r="U7" s="180">
        <v>34.792987284944701</v>
      </c>
      <c r="V7" s="180">
        <v>34.792987284944701</v>
      </c>
      <c r="W7" s="180">
        <v>34.792987284944701</v>
      </c>
      <c r="X7" s="180">
        <v>34.792987284944701</v>
      </c>
      <c r="Y7" s="180">
        <v>34.792987284944701</v>
      </c>
      <c r="Z7" s="180">
        <v>34.792987284944701</v>
      </c>
      <c r="AA7" s="180">
        <v>34.792987284944701</v>
      </c>
      <c r="AB7" s="180">
        <v>34.792987284944701</v>
      </c>
      <c r="AC7" s="180">
        <v>34.792987284944701</v>
      </c>
      <c r="AD7" s="180">
        <v>34.792987284944701</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f t="shared" si="2"/>
        <v>762.66308547392032</v>
      </c>
    </row>
    <row r="8" spans="1:48" x14ac:dyDescent="0.3">
      <c r="A8" s="202" t="s">
        <v>134</v>
      </c>
      <c r="B8" s="179">
        <v>5.9999999999999991</v>
      </c>
      <c r="C8" s="215">
        <v>38.868900000000004</v>
      </c>
      <c r="D8" s="216">
        <v>1</v>
      </c>
      <c r="E8" s="27"/>
      <c r="F8" s="27"/>
      <c r="G8" s="27"/>
      <c r="H8" s="27"/>
      <c r="I8" s="43"/>
      <c r="J8" s="27"/>
      <c r="K8" s="176">
        <v>38.868900000000004</v>
      </c>
      <c r="L8" s="180">
        <v>38.868900000000004</v>
      </c>
      <c r="M8" s="180">
        <v>38.868900000000004</v>
      </c>
      <c r="N8" s="180">
        <v>38.868900000000004</v>
      </c>
      <c r="O8" s="180">
        <v>38.868900000000004</v>
      </c>
      <c r="P8" s="180">
        <v>38.868900000000004</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f t="shared" si="2"/>
        <v>233.21340000000001</v>
      </c>
    </row>
    <row r="9" spans="1:48" x14ac:dyDescent="0.3">
      <c r="A9" s="202" t="s">
        <v>27</v>
      </c>
      <c r="B9" s="179">
        <v>11</v>
      </c>
      <c r="C9" s="215">
        <v>22.194056849892444</v>
      </c>
      <c r="D9" s="216">
        <v>1</v>
      </c>
      <c r="E9" s="27"/>
      <c r="F9" s="27"/>
      <c r="G9" s="27"/>
      <c r="H9" s="27"/>
      <c r="I9" s="43"/>
      <c r="J9" s="27"/>
      <c r="K9" s="176">
        <v>22.194056849892444</v>
      </c>
      <c r="L9" s="180">
        <v>22.194056849892444</v>
      </c>
      <c r="M9" s="180">
        <v>22.194056849892444</v>
      </c>
      <c r="N9" s="180">
        <v>22.194056849892444</v>
      </c>
      <c r="O9" s="180">
        <v>22.194056849892444</v>
      </c>
      <c r="P9" s="180">
        <v>22.194056849892444</v>
      </c>
      <c r="Q9" s="180">
        <v>22.194056849892444</v>
      </c>
      <c r="R9" s="180">
        <v>22.194056849892444</v>
      </c>
      <c r="S9" s="180">
        <v>22.194056849892444</v>
      </c>
      <c r="T9" s="180">
        <v>22.194056849892444</v>
      </c>
      <c r="U9" s="180">
        <v>22.194056849892444</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211">
        <f t="shared" si="2"/>
        <v>244.13462534881683</v>
      </c>
    </row>
    <row r="10" spans="1:48" x14ac:dyDescent="0.3">
      <c r="A10" s="202" t="s">
        <v>505</v>
      </c>
      <c r="B10" s="179">
        <v>16</v>
      </c>
      <c r="C10" s="215">
        <v>13.094719568131058</v>
      </c>
      <c r="D10" s="216">
        <v>1</v>
      </c>
      <c r="E10" s="27"/>
      <c r="F10" s="27"/>
      <c r="G10" s="27"/>
      <c r="H10" s="27"/>
      <c r="I10" s="43"/>
      <c r="J10" s="27"/>
      <c r="K10" s="176">
        <v>13.094719568131058</v>
      </c>
      <c r="L10" s="180">
        <v>13.094719568131058</v>
      </c>
      <c r="M10" s="180">
        <v>13.094719568131058</v>
      </c>
      <c r="N10" s="180">
        <v>13.094719568131058</v>
      </c>
      <c r="O10" s="180">
        <v>13.094719568131058</v>
      </c>
      <c r="P10" s="180">
        <v>13.094719568131058</v>
      </c>
      <c r="Q10" s="180">
        <v>13.094719568131058</v>
      </c>
      <c r="R10" s="180">
        <v>13.094719568131058</v>
      </c>
      <c r="S10" s="180">
        <v>13.094719568131058</v>
      </c>
      <c r="T10" s="180">
        <v>13.094719568131058</v>
      </c>
      <c r="U10" s="180">
        <v>13.094719568131058</v>
      </c>
      <c r="V10" s="180">
        <v>13.094719568131058</v>
      </c>
      <c r="W10" s="180">
        <v>13.094719568131058</v>
      </c>
      <c r="X10" s="180">
        <v>13.094719568131058</v>
      </c>
      <c r="Y10" s="180">
        <v>13.094719568131058</v>
      </c>
      <c r="Z10" s="180">
        <v>13.094719568131058</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211">
        <f t="shared" si="2"/>
        <v>209.51551309009699</v>
      </c>
    </row>
    <row r="11" spans="1:48" x14ac:dyDescent="0.3">
      <c r="A11" s="202" t="s">
        <v>87</v>
      </c>
      <c r="B11" s="179">
        <v>18.999999999999996</v>
      </c>
      <c r="C11" s="215">
        <v>8.1882581235356877</v>
      </c>
      <c r="D11" s="216">
        <v>1</v>
      </c>
      <c r="E11" s="27"/>
      <c r="F11" s="27"/>
      <c r="G11" s="27"/>
      <c r="H11" s="27"/>
      <c r="I11" s="43"/>
      <c r="J11" s="27"/>
      <c r="K11" s="176">
        <v>8.1882581235356877</v>
      </c>
      <c r="L11" s="180">
        <v>8.1882581235356877</v>
      </c>
      <c r="M11" s="180">
        <v>8.1882581235356877</v>
      </c>
      <c r="N11" s="180">
        <v>8.1882581235356877</v>
      </c>
      <c r="O11" s="180">
        <v>8.1882581235356877</v>
      </c>
      <c r="P11" s="180">
        <v>8.1882581235356877</v>
      </c>
      <c r="Q11" s="180">
        <v>8.1882581235356877</v>
      </c>
      <c r="R11" s="180">
        <v>8.1882581235356877</v>
      </c>
      <c r="S11" s="180">
        <v>8.1882581235356877</v>
      </c>
      <c r="T11" s="180">
        <v>8.1882581235356877</v>
      </c>
      <c r="U11" s="180">
        <v>8.1882581235356877</v>
      </c>
      <c r="V11" s="180">
        <v>8.1882581235356877</v>
      </c>
      <c r="W11" s="180">
        <v>8.1882581235356877</v>
      </c>
      <c r="X11" s="180">
        <v>8.1882581235356877</v>
      </c>
      <c r="Y11" s="180">
        <v>8.1882581235356877</v>
      </c>
      <c r="Z11" s="180">
        <v>8.1882581235356877</v>
      </c>
      <c r="AA11" s="180">
        <v>8.1882581235356877</v>
      </c>
      <c r="AB11" s="180">
        <v>8.1882581235356877</v>
      </c>
      <c r="AC11" s="180">
        <v>8.1882581235356877</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211">
        <f t="shared" si="2"/>
        <v>155.57690434717807</v>
      </c>
    </row>
    <row r="12" spans="1:48" x14ac:dyDescent="0.3">
      <c r="A12" s="202" t="s">
        <v>137</v>
      </c>
      <c r="B12" s="179">
        <v>14.999999999999998</v>
      </c>
      <c r="C12" s="215">
        <v>2.5785474201223213</v>
      </c>
      <c r="D12" s="216">
        <v>1</v>
      </c>
      <c r="E12" s="27"/>
      <c r="F12" s="27"/>
      <c r="G12" s="27"/>
      <c r="H12" s="27"/>
      <c r="I12" s="43"/>
      <c r="J12" s="27"/>
      <c r="K12" s="176">
        <v>2.5543519107038866</v>
      </c>
      <c r="L12" s="180">
        <v>2.5543519107038866</v>
      </c>
      <c r="M12" s="180">
        <v>2.5543519107038866</v>
      </c>
      <c r="N12" s="180">
        <v>2.5543519107038866</v>
      </c>
      <c r="O12" s="180">
        <v>2.5543519107038866</v>
      </c>
      <c r="P12" s="180">
        <v>2.5543519107038866</v>
      </c>
      <c r="Q12" s="180">
        <v>2.5543519107038866</v>
      </c>
      <c r="R12" s="180">
        <v>2.5543519107038866</v>
      </c>
      <c r="S12" s="180">
        <v>2.5543519107038866</v>
      </c>
      <c r="T12" s="180">
        <v>2.5543519107038866</v>
      </c>
      <c r="U12" s="180">
        <v>2.5543519107038866</v>
      </c>
      <c r="V12" s="180">
        <v>2.5543519107038866</v>
      </c>
      <c r="W12" s="180">
        <v>2.5543519107038866</v>
      </c>
      <c r="X12" s="180">
        <v>2.5543519107038866</v>
      </c>
      <c r="Y12" s="180">
        <v>2.5543519107038866</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211">
        <f t="shared" si="2"/>
        <v>38.315278660558299</v>
      </c>
    </row>
    <row r="13" spans="1:48" x14ac:dyDescent="0.3">
      <c r="A13" s="202" t="s">
        <v>188</v>
      </c>
      <c r="B13" s="179">
        <v>30</v>
      </c>
      <c r="C13" s="215">
        <v>1.4703846669798819</v>
      </c>
      <c r="D13" s="216">
        <v>1</v>
      </c>
      <c r="E13" s="27"/>
      <c r="F13" s="27"/>
      <c r="G13" s="27"/>
      <c r="H13" s="27"/>
      <c r="I13" s="43"/>
      <c r="J13" s="27"/>
      <c r="K13" s="176">
        <v>1.4703846669798819</v>
      </c>
      <c r="L13" s="180">
        <v>1.4703846669798819</v>
      </c>
      <c r="M13" s="180">
        <v>1.4703846669798819</v>
      </c>
      <c r="N13" s="180">
        <v>1.4703846669798819</v>
      </c>
      <c r="O13" s="180">
        <v>1.4703846669798819</v>
      </c>
      <c r="P13" s="180">
        <v>1.4703846669798819</v>
      </c>
      <c r="Q13" s="180">
        <v>1.4703846669798819</v>
      </c>
      <c r="R13" s="180">
        <v>1.4703846669798819</v>
      </c>
      <c r="S13" s="180">
        <v>1.4703846669798819</v>
      </c>
      <c r="T13" s="180">
        <v>1.4703846669798819</v>
      </c>
      <c r="U13" s="180">
        <v>1.1441223474835049</v>
      </c>
      <c r="V13" s="180">
        <v>1.1441223474835049</v>
      </c>
      <c r="W13" s="180">
        <v>1.1441223474835049</v>
      </c>
      <c r="X13" s="180">
        <v>1.1441223474835049</v>
      </c>
      <c r="Y13" s="180">
        <v>1.1441223474835049</v>
      </c>
      <c r="Z13" s="180">
        <v>1.1441223474835049</v>
      </c>
      <c r="AA13" s="180">
        <v>1.1441223474835049</v>
      </c>
      <c r="AB13" s="180">
        <v>1.1441223474835049</v>
      </c>
      <c r="AC13" s="180">
        <v>1.1441223474835049</v>
      </c>
      <c r="AD13" s="180">
        <v>1.1441223474835049</v>
      </c>
      <c r="AE13" s="180">
        <v>1.1441223474835049</v>
      </c>
      <c r="AF13" s="180">
        <v>1.1441223474835049</v>
      </c>
      <c r="AG13" s="180">
        <v>1.1441223474835049</v>
      </c>
      <c r="AH13" s="180">
        <v>1.1441223474835049</v>
      </c>
      <c r="AI13" s="180">
        <v>1.1441223474835049</v>
      </c>
      <c r="AJ13" s="180">
        <v>1.1441223474835049</v>
      </c>
      <c r="AK13" s="180">
        <v>1.1441223474835049</v>
      </c>
      <c r="AL13" s="180">
        <v>1.1441223474835049</v>
      </c>
      <c r="AM13" s="180">
        <v>1.1441223474835049</v>
      </c>
      <c r="AN13" s="180">
        <v>1.1441223474835049</v>
      </c>
      <c r="AO13" s="180">
        <v>0</v>
      </c>
      <c r="AP13" s="180">
        <v>0</v>
      </c>
      <c r="AQ13" s="180">
        <v>0</v>
      </c>
      <c r="AR13" s="180">
        <v>0</v>
      </c>
      <c r="AS13" s="180">
        <v>0</v>
      </c>
      <c r="AT13" s="180">
        <v>0</v>
      </c>
      <c r="AU13" s="180">
        <v>0</v>
      </c>
      <c r="AV13" s="211">
        <f t="shared" si="2"/>
        <v>37.586293619468925</v>
      </c>
    </row>
    <row r="14" spans="1:48" x14ac:dyDescent="0.3">
      <c r="A14" s="183" t="s">
        <v>480</v>
      </c>
      <c r="B14" s="199"/>
      <c r="C14" s="185">
        <f>SUM(C5:C13)</f>
        <v>297.39401813325344</v>
      </c>
      <c r="D14" s="208">
        <f>K14/C14</f>
        <v>0.999918641573323</v>
      </c>
      <c r="E14" s="115"/>
      <c r="F14" s="78"/>
      <c r="G14" s="79"/>
      <c r="H14" s="79"/>
      <c r="I14" s="79"/>
      <c r="J14" s="79"/>
      <c r="K14" s="219">
        <f>SUM(K5:K13)</f>
        <v>297.36982262383498</v>
      </c>
      <c r="L14" s="219">
        <f>SUM(L5:L13)</f>
        <v>297.36982262383498</v>
      </c>
      <c r="M14" s="219">
        <f t="shared" ref="M14:AU14" si="3">SUM(M5:M13)</f>
        <v>297.36982262383498</v>
      </c>
      <c r="N14" s="219">
        <f t="shared" si="3"/>
        <v>297.36982262383498</v>
      </c>
      <c r="O14" s="219">
        <f t="shared" si="3"/>
        <v>297.36982262383498</v>
      </c>
      <c r="P14" s="219">
        <f t="shared" si="3"/>
        <v>297.36982262383498</v>
      </c>
      <c r="Q14" s="219">
        <f t="shared" si="3"/>
        <v>243.98480523310343</v>
      </c>
      <c r="R14" s="219">
        <f t="shared" si="3"/>
        <v>243.98480523310343</v>
      </c>
      <c r="S14" s="219">
        <f t="shared" si="3"/>
        <v>243.98480523310343</v>
      </c>
      <c r="T14" s="219">
        <f t="shared" si="3"/>
        <v>243.98480523310343</v>
      </c>
      <c r="U14" s="219">
        <f t="shared" si="3"/>
        <v>233.19772275438208</v>
      </c>
      <c r="V14" s="219">
        <f t="shared" si="3"/>
        <v>211.00366590448965</v>
      </c>
      <c r="W14" s="219">
        <f t="shared" si="3"/>
        <v>211.00366590448965</v>
      </c>
      <c r="X14" s="219">
        <f t="shared" si="3"/>
        <v>211.00366590448965</v>
      </c>
      <c r="Y14" s="219">
        <f t="shared" si="3"/>
        <v>211.00366590448965</v>
      </c>
      <c r="Z14" s="219">
        <f t="shared" si="3"/>
        <v>208.44931399378575</v>
      </c>
      <c r="AA14" s="219">
        <f t="shared" si="3"/>
        <v>89.377904715620716</v>
      </c>
      <c r="AB14" s="219">
        <f t="shared" si="3"/>
        <v>89.377904715620716</v>
      </c>
      <c r="AC14" s="219">
        <f t="shared" si="3"/>
        <v>89.377904715620716</v>
      </c>
      <c r="AD14" s="219">
        <f t="shared" si="3"/>
        <v>81.189646592085026</v>
      </c>
      <c r="AE14" s="219">
        <f t="shared" si="3"/>
        <v>46.396659307140325</v>
      </c>
      <c r="AF14" s="219">
        <f t="shared" si="3"/>
        <v>46.396659307140325</v>
      </c>
      <c r="AG14" s="219">
        <f t="shared" si="3"/>
        <v>46.396659307140325</v>
      </c>
      <c r="AH14" s="219">
        <f t="shared" si="3"/>
        <v>46.396659307140325</v>
      </c>
      <c r="AI14" s="219">
        <f t="shared" si="3"/>
        <v>46.396659307140325</v>
      </c>
      <c r="AJ14" s="219">
        <f t="shared" si="3"/>
        <v>46.396659307140325</v>
      </c>
      <c r="AK14" s="219">
        <f t="shared" si="3"/>
        <v>46.396659307140325</v>
      </c>
      <c r="AL14" s="219">
        <f t="shared" si="3"/>
        <v>46.396659307140325</v>
      </c>
      <c r="AM14" s="219">
        <f t="shared" si="3"/>
        <v>46.396659307140325</v>
      </c>
      <c r="AN14" s="219">
        <f t="shared" si="3"/>
        <v>46.396659307140325</v>
      </c>
      <c r="AO14" s="219">
        <f t="shared" si="3"/>
        <v>0</v>
      </c>
      <c r="AP14" s="219">
        <f t="shared" si="3"/>
        <v>0</v>
      </c>
      <c r="AQ14" s="219">
        <f t="shared" si="3"/>
        <v>0</v>
      </c>
      <c r="AR14" s="219">
        <f t="shared" si="3"/>
        <v>0</v>
      </c>
      <c r="AS14" s="219">
        <f t="shared" si="3"/>
        <v>0</v>
      </c>
      <c r="AT14" s="219">
        <f t="shared" si="3"/>
        <v>0</v>
      </c>
      <c r="AU14" s="219">
        <f t="shared" si="3"/>
        <v>0</v>
      </c>
      <c r="AV14" s="177">
        <f>SUM(AV5:AV13)</f>
        <v>4859.1098108519009</v>
      </c>
    </row>
    <row r="15" spans="1:48" x14ac:dyDescent="0.3">
      <c r="A15" s="183" t="s">
        <v>481</v>
      </c>
      <c r="B15" s="188"/>
      <c r="C15" s="189"/>
      <c r="D15" s="200"/>
      <c r="E15" s="75"/>
      <c r="F15" s="75"/>
      <c r="G15" s="80"/>
      <c r="H15" s="80"/>
      <c r="I15" s="80"/>
      <c r="J15" s="80"/>
      <c r="K15" s="177">
        <f>K14-K14</f>
        <v>0</v>
      </c>
      <c r="L15" s="177">
        <f t="shared" ref="L15" si="4">K14-L14</f>
        <v>0</v>
      </c>
      <c r="M15" s="177">
        <f t="shared" ref="M15" si="5">L14-M14</f>
        <v>0</v>
      </c>
      <c r="N15" s="177">
        <f t="shared" ref="N15" si="6">M14-N14</f>
        <v>0</v>
      </c>
      <c r="O15" s="177">
        <f t="shared" ref="O15" si="7">N14-O14</f>
        <v>0</v>
      </c>
      <c r="P15" s="177">
        <f t="shared" ref="P15" si="8">O14-P14</f>
        <v>0</v>
      </c>
      <c r="Q15" s="177">
        <f t="shared" ref="Q15" si="9">P14-Q14</f>
        <v>53.385017390731548</v>
      </c>
      <c r="R15" s="177">
        <f t="shared" ref="R15" si="10">Q14-R14</f>
        <v>0</v>
      </c>
      <c r="S15" s="177">
        <f t="shared" ref="S15" si="11">R14-S14</f>
        <v>0</v>
      </c>
      <c r="T15" s="177">
        <f t="shared" ref="T15" si="12">S14-T14</f>
        <v>0</v>
      </c>
      <c r="U15" s="177">
        <f t="shared" ref="U15" si="13">T14-U14</f>
        <v>10.787082478721345</v>
      </c>
      <c r="V15" s="177">
        <f t="shared" ref="V15" si="14">U14-V14</f>
        <v>22.194056849892434</v>
      </c>
      <c r="W15" s="177">
        <f t="shared" ref="W15" si="15">V14-W14</f>
        <v>0</v>
      </c>
      <c r="X15" s="177">
        <f t="shared" ref="X15" si="16">W14-X14</f>
        <v>0</v>
      </c>
      <c r="Y15" s="177">
        <f t="shared" ref="Y15" si="17">X14-Y14</f>
        <v>0</v>
      </c>
      <c r="Z15" s="177">
        <f t="shared" ref="Z15" si="18">Y14-Z14</f>
        <v>2.5543519107039003</v>
      </c>
      <c r="AA15" s="177">
        <f t="shared" ref="AA15" si="19">Z14-AA14</f>
        <v>119.07140927816504</v>
      </c>
      <c r="AB15" s="177">
        <f t="shared" ref="AB15" si="20">AA14-AB14</f>
        <v>0</v>
      </c>
      <c r="AC15" s="177">
        <f t="shared" ref="AC15" si="21">AB14-AC14</f>
        <v>0</v>
      </c>
      <c r="AD15" s="177">
        <f t="shared" ref="AD15" si="22">AC14-AD14</f>
        <v>8.1882581235356895</v>
      </c>
      <c r="AE15" s="177">
        <f t="shared" ref="AE15" si="23">AD14-AE14</f>
        <v>34.792987284944701</v>
      </c>
      <c r="AF15" s="177">
        <f t="shared" ref="AF15" si="24">AE14-AF14</f>
        <v>0</v>
      </c>
      <c r="AG15" s="177">
        <f t="shared" ref="AG15" si="25">AF14-AG14</f>
        <v>0</v>
      </c>
      <c r="AH15" s="177">
        <f t="shared" ref="AH15" si="26">AG14-AH14</f>
        <v>0</v>
      </c>
      <c r="AI15" s="177">
        <f t="shared" ref="AI15" si="27">AH14-AI14</f>
        <v>0</v>
      </c>
      <c r="AJ15" s="177">
        <f t="shared" ref="AJ15" si="28">AI14-AJ14</f>
        <v>0</v>
      </c>
      <c r="AK15" s="177">
        <f t="shared" ref="AK15" si="29">AJ14-AK14</f>
        <v>0</v>
      </c>
      <c r="AL15" s="177">
        <f t="shared" ref="AL15" si="30">AK14-AL14</f>
        <v>0</v>
      </c>
      <c r="AM15" s="177">
        <f t="shared" ref="AM15" si="31">AL14-AM14</f>
        <v>0</v>
      </c>
      <c r="AN15" s="177">
        <f t="shared" ref="AN15" si="32">AM14-AN14</f>
        <v>0</v>
      </c>
      <c r="AO15" s="177">
        <f t="shared" ref="AO15" si="33">AN14-AO14</f>
        <v>46.396659307140325</v>
      </c>
      <c r="AP15" s="177">
        <f t="shared" ref="AP15" si="34">AO14-AP14</f>
        <v>0</v>
      </c>
      <c r="AQ15" s="177">
        <f t="shared" ref="AQ15" si="35">AP14-AQ14</f>
        <v>0</v>
      </c>
      <c r="AR15" s="177">
        <f t="shared" ref="AR15" si="36">AQ14-AR14</f>
        <v>0</v>
      </c>
      <c r="AS15" s="177">
        <f t="shared" ref="AS15" si="37">AR14-AS14</f>
        <v>0</v>
      </c>
      <c r="AT15" s="177">
        <f t="shared" ref="AT15" si="38">AS14-AT14</f>
        <v>0</v>
      </c>
      <c r="AU15" s="177">
        <f t="shared" ref="AU15" si="39">AT14-AU14</f>
        <v>0</v>
      </c>
      <c r="AV15" s="54"/>
    </row>
    <row r="16" spans="1:48" x14ac:dyDescent="0.3">
      <c r="A16" s="183" t="s">
        <v>482</v>
      </c>
      <c r="B16" s="188"/>
      <c r="C16" s="189"/>
      <c r="D16" s="189"/>
      <c r="E16" s="75"/>
      <c r="F16" s="75"/>
      <c r="G16" s="80"/>
      <c r="H16" s="80"/>
      <c r="I16" s="80"/>
      <c r="J16" s="80"/>
      <c r="K16" s="177">
        <f>$K$14-K14</f>
        <v>0</v>
      </c>
      <c r="L16" s="177">
        <f>$K$14-L14</f>
        <v>0</v>
      </c>
      <c r="M16" s="177">
        <f t="shared" ref="M16:AU16" si="40">$K$14-M14</f>
        <v>0</v>
      </c>
      <c r="N16" s="177">
        <f t="shared" si="40"/>
        <v>0</v>
      </c>
      <c r="O16" s="177">
        <f t="shared" si="40"/>
        <v>0</v>
      </c>
      <c r="P16" s="177">
        <f t="shared" si="40"/>
        <v>0</v>
      </c>
      <c r="Q16" s="177">
        <f t="shared" si="40"/>
        <v>53.385017390731548</v>
      </c>
      <c r="R16" s="177">
        <f t="shared" si="40"/>
        <v>53.385017390731548</v>
      </c>
      <c r="S16" s="177">
        <f t="shared" si="40"/>
        <v>53.385017390731548</v>
      </c>
      <c r="T16" s="177">
        <f t="shared" si="40"/>
        <v>53.385017390731548</v>
      </c>
      <c r="U16" s="177">
        <f t="shared" si="40"/>
        <v>64.172099869452893</v>
      </c>
      <c r="V16" s="177">
        <f t="shared" si="40"/>
        <v>86.366156719345327</v>
      </c>
      <c r="W16" s="177">
        <f t="shared" si="40"/>
        <v>86.366156719345327</v>
      </c>
      <c r="X16" s="177">
        <f t="shared" si="40"/>
        <v>86.366156719345327</v>
      </c>
      <c r="Y16" s="177">
        <f t="shared" si="40"/>
        <v>86.366156719345327</v>
      </c>
      <c r="Z16" s="177">
        <f t="shared" si="40"/>
        <v>88.920508630049227</v>
      </c>
      <c r="AA16" s="177">
        <f t="shared" si="40"/>
        <v>207.99191790821425</v>
      </c>
      <c r="AB16" s="177">
        <f t="shared" si="40"/>
        <v>207.99191790821425</v>
      </c>
      <c r="AC16" s="177">
        <f t="shared" si="40"/>
        <v>207.99191790821425</v>
      </c>
      <c r="AD16" s="177">
        <f t="shared" si="40"/>
        <v>216.18017603174997</v>
      </c>
      <c r="AE16" s="177">
        <f t="shared" si="40"/>
        <v>250.97316331669464</v>
      </c>
      <c r="AF16" s="177">
        <f t="shared" si="40"/>
        <v>250.97316331669464</v>
      </c>
      <c r="AG16" s="177">
        <f t="shared" si="40"/>
        <v>250.97316331669464</v>
      </c>
      <c r="AH16" s="177">
        <f t="shared" si="40"/>
        <v>250.97316331669464</v>
      </c>
      <c r="AI16" s="177">
        <f t="shared" si="40"/>
        <v>250.97316331669464</v>
      </c>
      <c r="AJ16" s="177">
        <f t="shared" si="40"/>
        <v>250.97316331669464</v>
      </c>
      <c r="AK16" s="177">
        <f t="shared" si="40"/>
        <v>250.97316331669464</v>
      </c>
      <c r="AL16" s="177">
        <f t="shared" si="40"/>
        <v>250.97316331669464</v>
      </c>
      <c r="AM16" s="177">
        <f t="shared" si="40"/>
        <v>250.97316331669464</v>
      </c>
      <c r="AN16" s="177">
        <f t="shared" si="40"/>
        <v>250.97316331669464</v>
      </c>
      <c r="AO16" s="177">
        <f t="shared" si="40"/>
        <v>297.36982262383498</v>
      </c>
      <c r="AP16" s="177">
        <f t="shared" si="40"/>
        <v>297.36982262383498</v>
      </c>
      <c r="AQ16" s="177">
        <f t="shared" si="40"/>
        <v>297.36982262383498</v>
      </c>
      <c r="AR16" s="177">
        <f t="shared" si="40"/>
        <v>297.36982262383498</v>
      </c>
      <c r="AS16" s="177">
        <f t="shared" si="40"/>
        <v>297.36982262383498</v>
      </c>
      <c r="AT16" s="177">
        <f t="shared" si="40"/>
        <v>297.36982262383498</v>
      </c>
      <c r="AU16" s="177">
        <f t="shared" si="40"/>
        <v>297.36982262383498</v>
      </c>
      <c r="AV16" s="55"/>
    </row>
    <row r="17" spans="1:21" x14ac:dyDescent="0.3">
      <c r="A17" s="196" t="s">
        <v>66</v>
      </c>
      <c r="B17" s="209">
        <f>SUMPRODUCT(B5:B13,C5:C13)/C14</f>
        <v>17.32910520375945</v>
      </c>
      <c r="C17" s="54"/>
      <c r="E17" s="30"/>
      <c r="F17" s="30"/>
      <c r="G17" s="30"/>
      <c r="H17" s="30"/>
      <c r="I17" s="30"/>
      <c r="J17" s="30"/>
      <c r="K17" s="30"/>
      <c r="L17" s="30"/>
      <c r="M17" s="30"/>
      <c r="N17" s="30"/>
      <c r="O17" s="30"/>
      <c r="P17" s="30"/>
      <c r="Q17" s="30"/>
      <c r="R17" s="30"/>
      <c r="S17" s="30"/>
      <c r="T17" s="30"/>
      <c r="U17" s="30"/>
    </row>
    <row r="18" spans="1:21" x14ac:dyDescent="0.3">
      <c r="A18" s="30"/>
      <c r="B18" s="100"/>
      <c r="C18" s="30"/>
      <c r="D18" s="30"/>
      <c r="E18" s="30"/>
      <c r="F18" s="30"/>
      <c r="G18" s="30"/>
      <c r="H18" s="30"/>
      <c r="I18" s="30"/>
      <c r="J18" s="30"/>
      <c r="K18" s="30"/>
      <c r="L18" s="30"/>
      <c r="M18" s="30"/>
      <c r="N18" s="30"/>
      <c r="O18" s="30"/>
      <c r="P18" s="30"/>
      <c r="Q18" s="30"/>
      <c r="R18" s="30"/>
      <c r="S18" s="30"/>
      <c r="T18" s="30"/>
      <c r="U18" s="30"/>
    </row>
    <row r="19" spans="1:21" x14ac:dyDescent="0.3">
      <c r="A19" s="518" t="s">
        <v>2</v>
      </c>
      <c r="B19" s="519"/>
      <c r="C19" s="519"/>
      <c r="D19" s="519"/>
    </row>
    <row r="20" spans="1:21" ht="31.5" customHeight="1" x14ac:dyDescent="0.3">
      <c r="A20" s="520" t="s">
        <v>601</v>
      </c>
      <c r="B20" s="521"/>
      <c r="C20" s="521"/>
      <c r="D20" s="522"/>
      <c r="R20" t="s">
        <v>185</v>
      </c>
    </row>
  </sheetData>
  <mergeCells count="7">
    <mergeCell ref="AV3:AV4"/>
    <mergeCell ref="A19:D19"/>
    <mergeCell ref="A20:D20"/>
    <mergeCell ref="A3:A4"/>
    <mergeCell ref="B3:B4"/>
    <mergeCell ref="C3:C4"/>
    <mergeCell ref="D3:D4"/>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9DAC-97D7-42E2-B057-EA7CDADA0495}">
  <dimension ref="A1:AV56"/>
  <sheetViews>
    <sheetView topLeftCell="A7" workbookViewId="0"/>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551</v>
      </c>
    </row>
    <row r="2" spans="1:48" ht="15.75" customHeight="1" x14ac:dyDescent="0.3">
      <c r="A2" s="22"/>
      <c r="J2" s="21"/>
    </row>
    <row r="3" spans="1:48" ht="15.75" customHeight="1" x14ac:dyDescent="0.3">
      <c r="A3" s="508" t="s">
        <v>245</v>
      </c>
      <c r="B3" s="510" t="s">
        <v>0</v>
      </c>
      <c r="C3" s="510" t="s">
        <v>282</v>
      </c>
      <c r="D3" s="510"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1" t="s">
        <v>1</v>
      </c>
    </row>
    <row r="4" spans="1:48" ht="15.75" customHeight="1" x14ac:dyDescent="0.3">
      <c r="A4" s="513"/>
      <c r="B4" s="512"/>
      <c r="C4" s="512"/>
      <c r="D4" s="511"/>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493"/>
    </row>
    <row r="5" spans="1:48" ht="15.75" customHeight="1" x14ac:dyDescent="0.3">
      <c r="A5" s="202" t="s">
        <v>552</v>
      </c>
      <c r="B5" s="203">
        <v>16</v>
      </c>
      <c r="C5" s="204">
        <v>219.50802466002588</v>
      </c>
      <c r="D5" s="205">
        <f>K5/C5</f>
        <v>1</v>
      </c>
      <c r="E5" s="206"/>
      <c r="F5" s="206"/>
      <c r="G5" s="206"/>
      <c r="H5" s="206"/>
      <c r="I5" s="206"/>
      <c r="J5" s="206"/>
      <c r="K5" s="396">
        <v>219.50802466002588</v>
      </c>
      <c r="L5" s="396">
        <v>219.50802466002588</v>
      </c>
      <c r="M5" s="396">
        <v>219.50802466002588</v>
      </c>
      <c r="N5" s="396">
        <v>219.50802466002588</v>
      </c>
      <c r="O5" s="396">
        <v>219.50802466002588</v>
      </c>
      <c r="P5" s="396">
        <v>219.50802466002588</v>
      </c>
      <c r="Q5" s="396">
        <v>206.55000386187987</v>
      </c>
      <c r="R5" s="396">
        <v>164.23813621058466</v>
      </c>
      <c r="S5" s="396">
        <v>164.23813621058466</v>
      </c>
      <c r="T5" s="396">
        <v>164.23813621058466</v>
      </c>
      <c r="U5" s="396">
        <v>164.23813621058466</v>
      </c>
      <c r="V5" s="396">
        <v>164.23813621058466</v>
      </c>
      <c r="W5" s="396">
        <v>164.23813621058466</v>
      </c>
      <c r="X5" s="396">
        <v>164.23813621058466</v>
      </c>
      <c r="Y5" s="396">
        <v>164.23813621058466</v>
      </c>
      <c r="Z5" s="396">
        <v>164.23813621058466</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3001.7413777172974</v>
      </c>
    </row>
    <row r="6" spans="1:48" ht="15.75" customHeight="1" x14ac:dyDescent="0.3">
      <c r="A6" s="202" t="s">
        <v>553</v>
      </c>
      <c r="B6" s="203">
        <v>15</v>
      </c>
      <c r="C6" s="204">
        <v>60.425196067181375</v>
      </c>
      <c r="D6" s="205">
        <f t="shared" ref="D6:D16" si="1">K6/C6</f>
        <v>1</v>
      </c>
      <c r="E6" s="206"/>
      <c r="F6" s="206"/>
      <c r="G6" s="206"/>
      <c r="H6" s="206"/>
      <c r="I6" s="206"/>
      <c r="J6" s="206"/>
      <c r="K6" s="396">
        <v>60.425196067181375</v>
      </c>
      <c r="L6" s="396">
        <v>60.425196067181375</v>
      </c>
      <c r="M6" s="396">
        <v>60.425196067181375</v>
      </c>
      <c r="N6" s="396">
        <v>60.425196067181375</v>
      </c>
      <c r="O6" s="396">
        <v>60.425196067181375</v>
      </c>
      <c r="P6" s="396">
        <v>60.425196067181375</v>
      </c>
      <c r="Q6" s="396">
        <v>60.425196067181375</v>
      </c>
      <c r="R6" s="396">
        <v>60.425196067181375</v>
      </c>
      <c r="S6" s="396">
        <v>60.425196067181375</v>
      </c>
      <c r="T6" s="396">
        <v>60.425196067181375</v>
      </c>
      <c r="U6" s="396">
        <v>60.425196067181375</v>
      </c>
      <c r="V6" s="396">
        <v>60.425196067181375</v>
      </c>
      <c r="W6" s="396">
        <v>60.425196067181375</v>
      </c>
      <c r="X6" s="396">
        <v>60.425196067181375</v>
      </c>
      <c r="Y6" s="396">
        <v>60.425196067181375</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906.37794100772044</v>
      </c>
    </row>
    <row r="7" spans="1:48" ht="15.75" customHeight="1" x14ac:dyDescent="0.3">
      <c r="A7" s="202" t="s">
        <v>46</v>
      </c>
      <c r="B7" s="203">
        <v>30</v>
      </c>
      <c r="C7" s="204">
        <v>22.985152417066043</v>
      </c>
      <c r="D7" s="205">
        <f t="shared" si="1"/>
        <v>1</v>
      </c>
      <c r="E7" s="206"/>
      <c r="F7" s="206"/>
      <c r="G7" s="206"/>
      <c r="H7" s="206"/>
      <c r="I7" s="206"/>
      <c r="J7" s="206"/>
      <c r="K7" s="396">
        <v>22.985152417066043</v>
      </c>
      <c r="L7" s="396">
        <v>22.985152417066043</v>
      </c>
      <c r="M7" s="396">
        <v>22.985152417066043</v>
      </c>
      <c r="N7" s="396">
        <v>22.985152417066043</v>
      </c>
      <c r="O7" s="396">
        <v>22.985152417066043</v>
      </c>
      <c r="P7" s="396">
        <v>22.985152417066043</v>
      </c>
      <c r="Q7" s="396">
        <v>22.985152417066043</v>
      </c>
      <c r="R7" s="396">
        <v>22.985152417066043</v>
      </c>
      <c r="S7" s="396">
        <v>22.985152417066043</v>
      </c>
      <c r="T7" s="396">
        <v>22.985152417066043</v>
      </c>
      <c r="U7" s="396">
        <v>22.985152417066043</v>
      </c>
      <c r="V7" s="396">
        <v>22.985152417066043</v>
      </c>
      <c r="W7" s="396">
        <v>22.985152417066043</v>
      </c>
      <c r="X7" s="396">
        <v>22.985152417066043</v>
      </c>
      <c r="Y7" s="396">
        <v>22.985152417066043</v>
      </c>
      <c r="Z7" s="396">
        <v>22.985152417066043</v>
      </c>
      <c r="AA7" s="396">
        <v>22.985152417066043</v>
      </c>
      <c r="AB7" s="396">
        <v>22.985152417066043</v>
      </c>
      <c r="AC7" s="396">
        <v>22.985152417066043</v>
      </c>
      <c r="AD7" s="396">
        <v>22.985152417066043</v>
      </c>
      <c r="AE7" s="396">
        <v>22.985152417066043</v>
      </c>
      <c r="AF7" s="396">
        <v>22.985152417066043</v>
      </c>
      <c r="AG7" s="396">
        <v>22.985152417066043</v>
      </c>
      <c r="AH7" s="396">
        <v>22.985152417066043</v>
      </c>
      <c r="AI7" s="396">
        <v>22.985152417066043</v>
      </c>
      <c r="AJ7" s="396">
        <v>22.985152417066043</v>
      </c>
      <c r="AK7" s="396">
        <v>22.985152417066043</v>
      </c>
      <c r="AL7" s="396">
        <v>22.985152417066043</v>
      </c>
      <c r="AM7" s="396">
        <v>22.985152417066043</v>
      </c>
      <c r="AN7" s="396">
        <v>22.985152417066043</v>
      </c>
      <c r="AO7" s="396">
        <v>0</v>
      </c>
      <c r="AP7" s="396">
        <v>0</v>
      </c>
      <c r="AQ7" s="396">
        <v>0</v>
      </c>
      <c r="AR7" s="396">
        <v>0</v>
      </c>
      <c r="AS7" s="396">
        <v>0</v>
      </c>
      <c r="AT7" s="396">
        <v>0</v>
      </c>
      <c r="AU7" s="396">
        <v>0</v>
      </c>
      <c r="AV7" s="211">
        <f>SUM(E7:AU7)</f>
        <v>689.55457251198129</v>
      </c>
    </row>
    <row r="8" spans="1:48" ht="15.75" customHeight="1" x14ac:dyDescent="0.3">
      <c r="A8" s="202" t="s">
        <v>47</v>
      </c>
      <c r="B8" s="203">
        <v>20</v>
      </c>
      <c r="C8" s="204">
        <v>19.250185279843862</v>
      </c>
      <c r="D8" s="205">
        <f t="shared" si="1"/>
        <v>1</v>
      </c>
      <c r="E8" s="206"/>
      <c r="F8" s="206"/>
      <c r="G8" s="206"/>
      <c r="H8" s="206"/>
      <c r="I8" s="206"/>
      <c r="J8" s="206"/>
      <c r="K8" s="396">
        <v>19.250185279843862</v>
      </c>
      <c r="L8" s="396">
        <v>19.250185279843862</v>
      </c>
      <c r="M8" s="396">
        <v>19.250185279843862</v>
      </c>
      <c r="N8" s="396">
        <v>19.250185279843862</v>
      </c>
      <c r="O8" s="396">
        <v>19.250185279843862</v>
      </c>
      <c r="P8" s="396">
        <v>19.250185279843862</v>
      </c>
      <c r="Q8" s="396">
        <v>19.250185279843862</v>
      </c>
      <c r="R8" s="396">
        <v>19.250185279843862</v>
      </c>
      <c r="S8" s="396">
        <v>19.250185279843862</v>
      </c>
      <c r="T8" s="396">
        <v>19.250185279843862</v>
      </c>
      <c r="U8" s="396">
        <v>19.250185279843862</v>
      </c>
      <c r="V8" s="396">
        <v>19.250185279843862</v>
      </c>
      <c r="W8" s="396">
        <v>19.250185279843862</v>
      </c>
      <c r="X8" s="396">
        <v>19.250185279843862</v>
      </c>
      <c r="Y8" s="396">
        <v>19.250185279843862</v>
      </c>
      <c r="Z8" s="396">
        <v>19.250185279843862</v>
      </c>
      <c r="AA8" s="396">
        <v>19.250185279843862</v>
      </c>
      <c r="AB8" s="396">
        <v>19.250185279843862</v>
      </c>
      <c r="AC8" s="396">
        <v>19.250185279843862</v>
      </c>
      <c r="AD8" s="396">
        <v>19.250185279843862</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9" si="2">SUM(E8:AU8)</f>
        <v>385.00370559687735</v>
      </c>
    </row>
    <row r="9" spans="1:48" ht="15.75" customHeight="1" x14ac:dyDescent="0.3">
      <c r="A9" s="202" t="s">
        <v>188</v>
      </c>
      <c r="B9" s="203">
        <v>30</v>
      </c>
      <c r="C9" s="204">
        <v>16.246895337464373</v>
      </c>
      <c r="D9" s="205">
        <f t="shared" si="1"/>
        <v>1</v>
      </c>
      <c r="E9" s="206"/>
      <c r="F9" s="206"/>
      <c r="G9" s="206"/>
      <c r="H9" s="206"/>
      <c r="I9" s="206"/>
      <c r="J9" s="206"/>
      <c r="K9" s="396">
        <v>16.246895337464373</v>
      </c>
      <c r="L9" s="396">
        <v>16.246895337464373</v>
      </c>
      <c r="M9" s="396">
        <v>16.246895337464373</v>
      </c>
      <c r="N9" s="396">
        <v>16.246895337464373</v>
      </c>
      <c r="O9" s="396">
        <v>16.246895337464373</v>
      </c>
      <c r="P9" s="396">
        <v>16.246895337464373</v>
      </c>
      <c r="Q9" s="396">
        <v>16.246895337464373</v>
      </c>
      <c r="R9" s="396">
        <v>16.246895337464373</v>
      </c>
      <c r="S9" s="396">
        <v>16.246895337464373</v>
      </c>
      <c r="T9" s="396">
        <v>16.246895337464373</v>
      </c>
      <c r="U9" s="396">
        <v>16.246895337464373</v>
      </c>
      <c r="V9" s="396">
        <v>16.246895337464373</v>
      </c>
      <c r="W9" s="396">
        <v>16.246895337464373</v>
      </c>
      <c r="X9" s="396">
        <v>16.246895337464373</v>
      </c>
      <c r="Y9" s="396">
        <v>16.246895337464373</v>
      </c>
      <c r="Z9" s="396">
        <v>16.246895337464373</v>
      </c>
      <c r="AA9" s="396">
        <v>16.246895337464373</v>
      </c>
      <c r="AB9" s="396">
        <v>16.246895337464373</v>
      </c>
      <c r="AC9" s="396">
        <v>16.246895337464373</v>
      </c>
      <c r="AD9" s="396">
        <v>16.246895337464373</v>
      </c>
      <c r="AE9" s="396">
        <v>16.246895337464373</v>
      </c>
      <c r="AF9" s="396">
        <v>16.246895337464373</v>
      </c>
      <c r="AG9" s="396">
        <v>16.246895337464373</v>
      </c>
      <c r="AH9" s="396">
        <v>16.246895337464373</v>
      </c>
      <c r="AI9" s="396">
        <v>16.246895337464373</v>
      </c>
      <c r="AJ9" s="396">
        <v>16.246895337464373</v>
      </c>
      <c r="AK9" s="396">
        <v>16.246895337464373</v>
      </c>
      <c r="AL9" s="396">
        <v>16.246895337464373</v>
      </c>
      <c r="AM9" s="396">
        <v>16.246895337464373</v>
      </c>
      <c r="AN9" s="396">
        <v>16.246895337464373</v>
      </c>
      <c r="AO9" s="396">
        <v>0</v>
      </c>
      <c r="AP9" s="396">
        <v>0</v>
      </c>
      <c r="AQ9" s="396">
        <v>0</v>
      </c>
      <c r="AR9" s="396">
        <v>0</v>
      </c>
      <c r="AS9" s="396">
        <v>0</v>
      </c>
      <c r="AT9" s="396">
        <v>0</v>
      </c>
      <c r="AU9" s="396">
        <v>0</v>
      </c>
      <c r="AV9" s="211">
        <f t="shared" si="2"/>
        <v>487.40686012393104</v>
      </c>
    </row>
    <row r="10" spans="1:48" ht="15.75" customHeight="1" x14ac:dyDescent="0.3">
      <c r="A10" s="202" t="s">
        <v>554</v>
      </c>
      <c r="B10" s="203">
        <v>16</v>
      </c>
      <c r="C10" s="204">
        <v>9.1208618651823787</v>
      </c>
      <c r="D10" s="205">
        <f t="shared" si="1"/>
        <v>1</v>
      </c>
      <c r="E10" s="206"/>
      <c r="F10" s="206"/>
      <c r="G10" s="206"/>
      <c r="H10" s="206"/>
      <c r="I10" s="206"/>
      <c r="J10" s="206"/>
      <c r="K10" s="396">
        <v>9.1208618651823787</v>
      </c>
      <c r="L10" s="396">
        <v>9.1208618651823787</v>
      </c>
      <c r="M10" s="396">
        <v>9.1208618651823787</v>
      </c>
      <c r="N10" s="396">
        <v>9.1208618651823787</v>
      </c>
      <c r="O10" s="396">
        <v>9.1208618651823787</v>
      </c>
      <c r="P10" s="396">
        <v>9.1208618651823787</v>
      </c>
      <c r="Q10" s="396">
        <v>9.1208618651823787</v>
      </c>
      <c r="R10" s="396">
        <v>8.963222005182379</v>
      </c>
      <c r="S10" s="396">
        <v>8.963222005182379</v>
      </c>
      <c r="T10" s="396">
        <v>8.963222005182379</v>
      </c>
      <c r="U10" s="396">
        <v>8.963222005182379</v>
      </c>
      <c r="V10" s="396">
        <v>8.963222005182379</v>
      </c>
      <c r="W10" s="396">
        <v>8.963222005182379</v>
      </c>
      <c r="X10" s="396">
        <v>8.963222005182379</v>
      </c>
      <c r="Y10" s="396">
        <v>8.963222005182379</v>
      </c>
      <c r="Z10" s="396">
        <v>8.963222005182379</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ref="AV10:AV16" si="3">SUM(E10:AU10)</f>
        <v>144.51503110291804</v>
      </c>
    </row>
    <row r="11" spans="1:48" ht="15.75" customHeight="1" x14ac:dyDescent="0.3">
      <c r="A11" s="202" t="s">
        <v>555</v>
      </c>
      <c r="B11" s="203">
        <v>11</v>
      </c>
      <c r="C11" s="204">
        <v>5.6134301176470593</v>
      </c>
      <c r="D11" s="205">
        <f t="shared" si="1"/>
        <v>1</v>
      </c>
      <c r="E11" s="206"/>
      <c r="F11" s="206"/>
      <c r="G11" s="206"/>
      <c r="H11" s="206"/>
      <c r="I11" s="206"/>
      <c r="J11" s="206"/>
      <c r="K11" s="396">
        <v>5.6134301176470593</v>
      </c>
      <c r="L11" s="396">
        <v>5.6134301176470593</v>
      </c>
      <c r="M11" s="396">
        <v>5.6134301176470593</v>
      </c>
      <c r="N11" s="396">
        <v>5.6134301176470593</v>
      </c>
      <c r="O11" s="396">
        <v>5.6134301176470593</v>
      </c>
      <c r="P11" s="396">
        <v>5.6134301176470593</v>
      </c>
      <c r="Q11" s="396">
        <v>5.6134301176470593</v>
      </c>
      <c r="R11" s="396">
        <v>5.6134301176470593</v>
      </c>
      <c r="S11" s="396">
        <v>5.6134301176470593</v>
      </c>
      <c r="T11" s="396">
        <v>5.6134301176470593</v>
      </c>
      <c r="U11" s="396">
        <v>5.6134301176470593</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3"/>
        <v>61.747731294117642</v>
      </c>
    </row>
    <row r="12" spans="1:48" ht="15.75" customHeight="1" x14ac:dyDescent="0.3">
      <c r="A12" s="202" t="s">
        <v>556</v>
      </c>
      <c r="B12" s="203">
        <v>30</v>
      </c>
      <c r="C12" s="204">
        <v>5.1111176544775612</v>
      </c>
      <c r="D12" s="205">
        <f t="shared" si="1"/>
        <v>1</v>
      </c>
      <c r="E12" s="206"/>
      <c r="F12" s="206"/>
      <c r="G12" s="206"/>
      <c r="H12" s="206"/>
      <c r="I12" s="206"/>
      <c r="J12" s="206"/>
      <c r="K12" s="396">
        <v>5.1111176544775612</v>
      </c>
      <c r="L12" s="396">
        <v>5.1111176544775612</v>
      </c>
      <c r="M12" s="396">
        <v>5.1111176544775612</v>
      </c>
      <c r="N12" s="396">
        <v>5.1111176544775612</v>
      </c>
      <c r="O12" s="396">
        <v>5.1111176544775612</v>
      </c>
      <c r="P12" s="396">
        <v>5.1111176544775612</v>
      </c>
      <c r="Q12" s="396">
        <v>5.1111176544775612</v>
      </c>
      <c r="R12" s="396">
        <v>5.1111176544775612</v>
      </c>
      <c r="S12" s="396">
        <v>5.1111176544775612</v>
      </c>
      <c r="T12" s="396">
        <v>5.1111176544775612</v>
      </c>
      <c r="U12" s="396">
        <v>5.1111176544775612</v>
      </c>
      <c r="V12" s="396">
        <v>5.1111176544775612</v>
      </c>
      <c r="W12" s="396">
        <v>5.1111176544775612</v>
      </c>
      <c r="X12" s="396">
        <v>5.1111176544775612</v>
      </c>
      <c r="Y12" s="396">
        <v>5.1111176544775612</v>
      </c>
      <c r="Z12" s="396">
        <v>5.1111176544775612</v>
      </c>
      <c r="AA12" s="396">
        <v>5.1111176544775612</v>
      </c>
      <c r="AB12" s="396">
        <v>5.1111176544775612</v>
      </c>
      <c r="AC12" s="396">
        <v>5.1111176544775612</v>
      </c>
      <c r="AD12" s="396">
        <v>5.1111176544775612</v>
      </c>
      <c r="AE12" s="396">
        <v>5.1111176544775612</v>
      </c>
      <c r="AF12" s="396">
        <v>5.1111176544775612</v>
      </c>
      <c r="AG12" s="396">
        <v>5.1111176544775612</v>
      </c>
      <c r="AH12" s="396">
        <v>5.1111176544775612</v>
      </c>
      <c r="AI12" s="396">
        <v>5.1111176544775612</v>
      </c>
      <c r="AJ12" s="396">
        <v>5.1111176544775612</v>
      </c>
      <c r="AK12" s="396">
        <v>5.1111176544775612</v>
      </c>
      <c r="AL12" s="396">
        <v>5.1111176544775612</v>
      </c>
      <c r="AM12" s="396">
        <v>5.1111176544775612</v>
      </c>
      <c r="AN12" s="396">
        <v>5.1111176544775612</v>
      </c>
      <c r="AO12" s="396">
        <v>0</v>
      </c>
      <c r="AP12" s="396">
        <v>0</v>
      </c>
      <c r="AQ12" s="396">
        <v>0</v>
      </c>
      <c r="AR12" s="396">
        <v>0</v>
      </c>
      <c r="AS12" s="396">
        <v>0</v>
      </c>
      <c r="AT12" s="396">
        <v>0</v>
      </c>
      <c r="AU12" s="396">
        <v>0</v>
      </c>
      <c r="AV12" s="211">
        <f t="shared" si="3"/>
        <v>153.33352963432694</v>
      </c>
    </row>
    <row r="13" spans="1:48" ht="15.75" customHeight="1" x14ac:dyDescent="0.3">
      <c r="A13" s="202" t="s">
        <v>88</v>
      </c>
      <c r="B13" s="203">
        <v>30</v>
      </c>
      <c r="C13" s="204">
        <v>2.987498995851495</v>
      </c>
      <c r="D13" s="205">
        <f t="shared" si="1"/>
        <v>1</v>
      </c>
      <c r="E13" s="206"/>
      <c r="F13" s="206"/>
      <c r="G13" s="206"/>
      <c r="H13" s="206"/>
      <c r="I13" s="206"/>
      <c r="J13" s="206"/>
      <c r="K13" s="396">
        <v>2.987498995851495</v>
      </c>
      <c r="L13" s="396">
        <v>2.987498995851495</v>
      </c>
      <c r="M13" s="396">
        <v>2.987498995851495</v>
      </c>
      <c r="N13" s="396">
        <v>2.987498995851495</v>
      </c>
      <c r="O13" s="396">
        <v>2.987498995851495</v>
      </c>
      <c r="P13" s="396">
        <v>2.987498995851495</v>
      </c>
      <c r="Q13" s="396">
        <v>2.987498995851495</v>
      </c>
      <c r="R13" s="396">
        <v>2.987498995851495</v>
      </c>
      <c r="S13" s="396">
        <v>2.987498995851495</v>
      </c>
      <c r="T13" s="396">
        <v>2.987498995851495</v>
      </c>
      <c r="U13" s="396">
        <v>2.987498995851495</v>
      </c>
      <c r="V13" s="396">
        <v>2.987498995851495</v>
      </c>
      <c r="W13" s="396">
        <v>2.987498995851495</v>
      </c>
      <c r="X13" s="396">
        <v>2.987498995851495</v>
      </c>
      <c r="Y13" s="396">
        <v>2.987498995851495</v>
      </c>
      <c r="Z13" s="396">
        <v>2.987498995851495</v>
      </c>
      <c r="AA13" s="396">
        <v>2.987498995851495</v>
      </c>
      <c r="AB13" s="396">
        <v>2.987498995851495</v>
      </c>
      <c r="AC13" s="396">
        <v>2.987498995851495</v>
      </c>
      <c r="AD13" s="396">
        <v>2.987498995851495</v>
      </c>
      <c r="AE13" s="396">
        <v>2.987498995851495</v>
      </c>
      <c r="AF13" s="396">
        <v>2.987498995851495</v>
      </c>
      <c r="AG13" s="396">
        <v>2.987498995851495</v>
      </c>
      <c r="AH13" s="396">
        <v>2.987498995851495</v>
      </c>
      <c r="AI13" s="396">
        <v>2.987498995851495</v>
      </c>
      <c r="AJ13" s="396">
        <v>2.987498995851495</v>
      </c>
      <c r="AK13" s="396">
        <v>2.987498995851495</v>
      </c>
      <c r="AL13" s="396">
        <v>2.987498995851495</v>
      </c>
      <c r="AM13" s="396">
        <v>2.987498995851495</v>
      </c>
      <c r="AN13" s="396">
        <v>2.987498995851495</v>
      </c>
      <c r="AO13" s="396">
        <v>0</v>
      </c>
      <c r="AP13" s="396">
        <v>0</v>
      </c>
      <c r="AQ13" s="396">
        <v>0</v>
      </c>
      <c r="AR13" s="396">
        <v>0</v>
      </c>
      <c r="AS13" s="396">
        <v>0</v>
      </c>
      <c r="AT13" s="396">
        <v>0</v>
      </c>
      <c r="AU13" s="396">
        <v>0</v>
      </c>
      <c r="AV13" s="211">
        <f t="shared" si="3"/>
        <v>89.624969875544863</v>
      </c>
    </row>
    <row r="14" spans="1:48" ht="15.75" customHeight="1" x14ac:dyDescent="0.3">
      <c r="A14" s="202" t="s">
        <v>557</v>
      </c>
      <c r="B14" s="203">
        <v>30</v>
      </c>
      <c r="C14" s="204">
        <v>1.566137397727577</v>
      </c>
      <c r="D14" s="205">
        <f t="shared" si="1"/>
        <v>1</v>
      </c>
      <c r="E14" s="206"/>
      <c r="F14" s="206"/>
      <c r="G14" s="206"/>
      <c r="H14" s="206"/>
      <c r="I14" s="206"/>
      <c r="J14" s="206"/>
      <c r="K14" s="396">
        <v>1.566137397727577</v>
      </c>
      <c r="L14" s="396">
        <v>1.566137397727577</v>
      </c>
      <c r="M14" s="396">
        <v>1.566137397727577</v>
      </c>
      <c r="N14" s="396">
        <v>1.566137397727577</v>
      </c>
      <c r="O14" s="396">
        <v>1.566137397727577</v>
      </c>
      <c r="P14" s="396">
        <v>1.566137397727577</v>
      </c>
      <c r="Q14" s="396">
        <v>1.566137397727577</v>
      </c>
      <c r="R14" s="396">
        <v>1.566137397727577</v>
      </c>
      <c r="S14" s="396">
        <v>1.566137397727577</v>
      </c>
      <c r="T14" s="396">
        <v>1.566137397727577</v>
      </c>
      <c r="U14" s="396">
        <v>1.566137397727577</v>
      </c>
      <c r="V14" s="396">
        <v>1.566137397727577</v>
      </c>
      <c r="W14" s="396">
        <v>1.566137397727577</v>
      </c>
      <c r="X14" s="396">
        <v>1.566137397727577</v>
      </c>
      <c r="Y14" s="396">
        <v>1.566137397727577</v>
      </c>
      <c r="Z14" s="396">
        <v>1.566137397727577</v>
      </c>
      <c r="AA14" s="396">
        <v>1.566137397727577</v>
      </c>
      <c r="AB14" s="396">
        <v>1.566137397727577</v>
      </c>
      <c r="AC14" s="396">
        <v>1.566137397727577</v>
      </c>
      <c r="AD14" s="396">
        <v>1.566137397727577</v>
      </c>
      <c r="AE14" s="396">
        <v>1.566137397727577</v>
      </c>
      <c r="AF14" s="396">
        <v>1.566137397727577</v>
      </c>
      <c r="AG14" s="396">
        <v>1.566137397727577</v>
      </c>
      <c r="AH14" s="396">
        <v>1.566137397727577</v>
      </c>
      <c r="AI14" s="396">
        <v>1.566137397727577</v>
      </c>
      <c r="AJ14" s="396">
        <v>1.566137397727577</v>
      </c>
      <c r="AK14" s="396">
        <v>1.566137397727577</v>
      </c>
      <c r="AL14" s="396">
        <v>1.566137397727577</v>
      </c>
      <c r="AM14" s="396">
        <v>1.566137397727577</v>
      </c>
      <c r="AN14" s="396">
        <v>1.566137397727577</v>
      </c>
      <c r="AO14" s="396">
        <v>0</v>
      </c>
      <c r="AP14" s="396">
        <v>0</v>
      </c>
      <c r="AQ14" s="396">
        <v>0</v>
      </c>
      <c r="AR14" s="396">
        <v>0</v>
      </c>
      <c r="AS14" s="396">
        <v>0</v>
      </c>
      <c r="AT14" s="396">
        <v>0</v>
      </c>
      <c r="AU14" s="396">
        <v>0</v>
      </c>
      <c r="AV14" s="211">
        <f t="shared" si="3"/>
        <v>46.984121931827332</v>
      </c>
    </row>
    <row r="15" spans="1:48" ht="15.75" customHeight="1" x14ac:dyDescent="0.3">
      <c r="A15" s="202" t="s">
        <v>558</v>
      </c>
      <c r="B15" s="203">
        <v>16</v>
      </c>
      <c r="C15" s="204">
        <v>1.5505236611557058</v>
      </c>
      <c r="D15" s="205">
        <f t="shared" si="1"/>
        <v>1</v>
      </c>
      <c r="E15" s="206"/>
      <c r="F15" s="206"/>
      <c r="G15" s="206"/>
      <c r="H15" s="206"/>
      <c r="I15" s="206"/>
      <c r="J15" s="206"/>
      <c r="K15" s="396">
        <v>1.5505236611557058</v>
      </c>
      <c r="L15" s="396">
        <v>1.5505236611557058</v>
      </c>
      <c r="M15" s="396">
        <v>1.5505236611557058</v>
      </c>
      <c r="N15" s="396">
        <v>1.5505236611557058</v>
      </c>
      <c r="O15" s="396">
        <v>1.5505236611557058</v>
      </c>
      <c r="P15" s="396">
        <v>1.5505236611557058</v>
      </c>
      <c r="Q15" s="396">
        <v>1.5505236611557058</v>
      </c>
      <c r="R15" s="396">
        <v>1.5505236611557058</v>
      </c>
      <c r="S15" s="396">
        <v>1.5505236611557058</v>
      </c>
      <c r="T15" s="396">
        <v>1.5505236611557058</v>
      </c>
      <c r="U15" s="396">
        <v>1.5505236611557058</v>
      </c>
      <c r="V15" s="396">
        <v>1.5505236611557058</v>
      </c>
      <c r="W15" s="396">
        <v>1.5505236611557058</v>
      </c>
      <c r="X15" s="396">
        <v>1.5505236611557058</v>
      </c>
      <c r="Y15" s="396">
        <v>1.5505236611557058</v>
      </c>
      <c r="Z15" s="396">
        <v>1.5505236611557058</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3"/>
        <v>24.80837857849129</v>
      </c>
    </row>
    <row r="16" spans="1:48" ht="15.75" customHeight="1" x14ac:dyDescent="0.3">
      <c r="A16" s="202" t="s">
        <v>559</v>
      </c>
      <c r="B16" s="203">
        <v>16</v>
      </c>
      <c r="C16" s="396">
        <v>0.28589674091057982</v>
      </c>
      <c r="D16" s="205">
        <f t="shared" si="1"/>
        <v>1</v>
      </c>
      <c r="E16" s="206"/>
      <c r="F16" s="206"/>
      <c r="G16" s="206"/>
      <c r="H16" s="206"/>
      <c r="I16" s="206"/>
      <c r="J16" s="206"/>
      <c r="K16" s="396">
        <v>0.28589674091057982</v>
      </c>
      <c r="L16" s="396">
        <v>0.28589674091057982</v>
      </c>
      <c r="M16" s="396">
        <v>0.28589674091057982</v>
      </c>
      <c r="N16" s="396">
        <v>0.28589674091057982</v>
      </c>
      <c r="O16" s="396">
        <v>0.28589674091057982</v>
      </c>
      <c r="P16" s="396">
        <v>0.28589674091057982</v>
      </c>
      <c r="Q16" s="396">
        <v>0.28589674091057982</v>
      </c>
      <c r="R16" s="396">
        <v>0.28589674091057982</v>
      </c>
      <c r="S16" s="396">
        <v>0.28589674091057982</v>
      </c>
      <c r="T16" s="396">
        <v>0.28589674091057982</v>
      </c>
      <c r="U16" s="396">
        <v>0.28589674091057982</v>
      </c>
      <c r="V16" s="396">
        <v>0.28589674091057982</v>
      </c>
      <c r="W16" s="396">
        <v>0.28589674091057982</v>
      </c>
      <c r="X16" s="396">
        <v>0.28589674091057982</v>
      </c>
      <c r="Y16" s="396">
        <v>0.28589674091057982</v>
      </c>
      <c r="Z16" s="396">
        <v>0.28589674091057982</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3"/>
        <v>4.5743478545692771</v>
      </c>
    </row>
    <row r="17" spans="1:48" ht="15.75" customHeight="1" x14ac:dyDescent="0.3">
      <c r="A17" s="183" t="s">
        <v>480</v>
      </c>
      <c r="B17" s="199"/>
      <c r="C17" s="185">
        <f>SUM(C5:C16)</f>
        <v>364.6509201945338</v>
      </c>
      <c r="D17" s="208">
        <f>K17/C17</f>
        <v>1</v>
      </c>
      <c r="E17" s="86"/>
      <c r="F17" s="75"/>
      <c r="G17" s="75"/>
      <c r="H17" s="75"/>
      <c r="I17" s="75"/>
      <c r="J17" s="75"/>
      <c r="K17" s="185">
        <f t="shared" ref="K17:AV17" si="4">SUM(K5:K16)</f>
        <v>364.6509201945338</v>
      </c>
      <c r="L17" s="185">
        <f t="shared" si="4"/>
        <v>364.6509201945338</v>
      </c>
      <c r="M17" s="185">
        <f t="shared" si="4"/>
        <v>364.6509201945338</v>
      </c>
      <c r="N17" s="185">
        <f t="shared" si="4"/>
        <v>364.6509201945338</v>
      </c>
      <c r="O17" s="185">
        <f t="shared" si="4"/>
        <v>364.6509201945338</v>
      </c>
      <c r="P17" s="185">
        <f t="shared" si="4"/>
        <v>364.6509201945338</v>
      </c>
      <c r="Q17" s="185">
        <f t="shared" si="4"/>
        <v>351.69289939638782</v>
      </c>
      <c r="R17" s="185">
        <f t="shared" si="4"/>
        <v>309.22339188509261</v>
      </c>
      <c r="S17" s="185">
        <f t="shared" si="4"/>
        <v>309.22339188509261</v>
      </c>
      <c r="T17" s="185">
        <f t="shared" si="4"/>
        <v>309.22339188509261</v>
      </c>
      <c r="U17" s="185">
        <f t="shared" si="4"/>
        <v>309.22339188509261</v>
      </c>
      <c r="V17" s="185">
        <f t="shared" si="4"/>
        <v>303.60996176744555</v>
      </c>
      <c r="W17" s="185">
        <f t="shared" si="4"/>
        <v>303.60996176744555</v>
      </c>
      <c r="X17" s="185">
        <f t="shared" si="4"/>
        <v>303.60996176744555</v>
      </c>
      <c r="Y17" s="185">
        <f t="shared" si="4"/>
        <v>303.60996176744555</v>
      </c>
      <c r="Z17" s="185">
        <f t="shared" si="4"/>
        <v>243.18476570026422</v>
      </c>
      <c r="AA17" s="185">
        <f t="shared" si="4"/>
        <v>68.146987082430911</v>
      </c>
      <c r="AB17" s="185">
        <f t="shared" si="4"/>
        <v>68.146987082430911</v>
      </c>
      <c r="AC17" s="185">
        <f t="shared" si="4"/>
        <v>68.146987082430911</v>
      </c>
      <c r="AD17" s="185">
        <f t="shared" si="4"/>
        <v>68.146987082430911</v>
      </c>
      <c r="AE17" s="185">
        <f t="shared" si="4"/>
        <v>48.896801802587049</v>
      </c>
      <c r="AF17" s="185">
        <f t="shared" si="4"/>
        <v>48.896801802587049</v>
      </c>
      <c r="AG17" s="185">
        <f t="shared" si="4"/>
        <v>48.896801802587049</v>
      </c>
      <c r="AH17" s="185">
        <f t="shared" si="4"/>
        <v>48.896801802587049</v>
      </c>
      <c r="AI17" s="185">
        <f t="shared" si="4"/>
        <v>48.896801802587049</v>
      </c>
      <c r="AJ17" s="185">
        <f t="shared" si="4"/>
        <v>48.896801802587049</v>
      </c>
      <c r="AK17" s="185">
        <f t="shared" si="4"/>
        <v>48.896801802587049</v>
      </c>
      <c r="AL17" s="185">
        <f t="shared" si="4"/>
        <v>48.896801802587049</v>
      </c>
      <c r="AM17" s="185">
        <f t="shared" si="4"/>
        <v>48.896801802587049</v>
      </c>
      <c r="AN17" s="185">
        <f t="shared" si="4"/>
        <v>48.896801802587049</v>
      </c>
      <c r="AO17" s="185">
        <f t="shared" si="4"/>
        <v>0</v>
      </c>
      <c r="AP17" s="185">
        <f t="shared" si="4"/>
        <v>0</v>
      </c>
      <c r="AQ17" s="185">
        <f t="shared" si="4"/>
        <v>0</v>
      </c>
      <c r="AR17" s="185">
        <f t="shared" si="4"/>
        <v>0</v>
      </c>
      <c r="AS17" s="185">
        <f t="shared" si="4"/>
        <v>0</v>
      </c>
      <c r="AT17" s="185">
        <f t="shared" si="4"/>
        <v>0</v>
      </c>
      <c r="AU17" s="185">
        <f t="shared" si="4"/>
        <v>0</v>
      </c>
      <c r="AV17" s="177">
        <f t="shared" si="4"/>
        <v>5995.6725672296034</v>
      </c>
    </row>
    <row r="18" spans="1:48" ht="15.75" customHeight="1" x14ac:dyDescent="0.3">
      <c r="A18" s="183" t="s">
        <v>481</v>
      </c>
      <c r="B18" s="188"/>
      <c r="C18" s="189"/>
      <c r="D18" s="200"/>
      <c r="E18" s="78"/>
      <c r="F18" s="78"/>
      <c r="G18" s="78"/>
      <c r="H18" s="78"/>
      <c r="I18" s="78"/>
      <c r="J18" s="79"/>
      <c r="K18" s="177">
        <v>0</v>
      </c>
      <c r="L18" s="191">
        <f>K17-L17</f>
        <v>0</v>
      </c>
      <c r="M18" s="191">
        <f t="shared" ref="M18:AU18" si="5">L17-M17</f>
        <v>0</v>
      </c>
      <c r="N18" s="191">
        <f t="shared" si="5"/>
        <v>0</v>
      </c>
      <c r="O18" s="191">
        <f t="shared" si="5"/>
        <v>0</v>
      </c>
      <c r="P18" s="191">
        <f t="shared" si="5"/>
        <v>0</v>
      </c>
      <c r="Q18" s="191">
        <f t="shared" si="5"/>
        <v>12.958020798145981</v>
      </c>
      <c r="R18" s="191">
        <f t="shared" si="5"/>
        <v>42.469507511295205</v>
      </c>
      <c r="S18" s="191">
        <f t="shared" si="5"/>
        <v>0</v>
      </c>
      <c r="T18" s="191">
        <f t="shared" si="5"/>
        <v>0</v>
      </c>
      <c r="U18" s="191">
        <f t="shared" si="5"/>
        <v>0</v>
      </c>
      <c r="V18" s="191">
        <f t="shared" si="5"/>
        <v>5.6134301176470558</v>
      </c>
      <c r="W18" s="191">
        <f t="shared" si="5"/>
        <v>0</v>
      </c>
      <c r="X18" s="191">
        <f t="shared" si="5"/>
        <v>0</v>
      </c>
      <c r="Y18" s="191">
        <f t="shared" si="5"/>
        <v>0</v>
      </c>
      <c r="Z18" s="191">
        <f t="shared" si="5"/>
        <v>60.425196067181332</v>
      </c>
      <c r="AA18" s="191">
        <f t="shared" si="5"/>
        <v>175.03777861783331</v>
      </c>
      <c r="AB18" s="191">
        <f t="shared" si="5"/>
        <v>0</v>
      </c>
      <c r="AC18" s="191">
        <f t="shared" si="5"/>
        <v>0</v>
      </c>
      <c r="AD18" s="191">
        <f t="shared" si="5"/>
        <v>0</v>
      </c>
      <c r="AE18" s="191">
        <f t="shared" si="5"/>
        <v>19.250185279843862</v>
      </c>
      <c r="AF18" s="191">
        <f t="shared" si="5"/>
        <v>0</v>
      </c>
      <c r="AG18" s="191">
        <f t="shared" si="5"/>
        <v>0</v>
      </c>
      <c r="AH18" s="191">
        <f t="shared" si="5"/>
        <v>0</v>
      </c>
      <c r="AI18" s="191">
        <f t="shared" si="5"/>
        <v>0</v>
      </c>
      <c r="AJ18" s="191">
        <f t="shared" si="5"/>
        <v>0</v>
      </c>
      <c r="AK18" s="191">
        <f t="shared" si="5"/>
        <v>0</v>
      </c>
      <c r="AL18" s="191">
        <f t="shared" si="5"/>
        <v>0</v>
      </c>
      <c r="AM18" s="191">
        <f t="shared" si="5"/>
        <v>0</v>
      </c>
      <c r="AN18" s="191">
        <f t="shared" si="5"/>
        <v>0</v>
      </c>
      <c r="AO18" s="191">
        <f t="shared" si="5"/>
        <v>48.896801802587049</v>
      </c>
      <c r="AP18" s="191">
        <f t="shared" si="5"/>
        <v>0</v>
      </c>
      <c r="AQ18" s="191">
        <f t="shared" si="5"/>
        <v>0</v>
      </c>
      <c r="AR18" s="191">
        <f t="shared" si="5"/>
        <v>0</v>
      </c>
      <c r="AS18" s="191">
        <f t="shared" si="5"/>
        <v>0</v>
      </c>
      <c r="AT18" s="191">
        <f t="shared" si="5"/>
        <v>0</v>
      </c>
      <c r="AU18" s="191">
        <f t="shared" si="5"/>
        <v>0</v>
      </c>
      <c r="AV18" s="85"/>
    </row>
    <row r="19" spans="1:48" ht="15.75" customHeight="1" x14ac:dyDescent="0.3">
      <c r="A19" s="183" t="s">
        <v>482</v>
      </c>
      <c r="B19" s="188"/>
      <c r="C19" s="189"/>
      <c r="D19" s="189"/>
      <c r="E19" s="75"/>
      <c r="F19" s="75"/>
      <c r="G19" s="75"/>
      <c r="H19" s="75"/>
      <c r="I19" s="75"/>
      <c r="J19" s="80"/>
      <c r="K19" s="177">
        <f>$K17-K17</f>
        <v>0</v>
      </c>
      <c r="L19" s="193">
        <f>$K17-L17</f>
        <v>0</v>
      </c>
      <c r="M19" s="193">
        <f t="shared" ref="M19:AU19" si="6">$K17-M17</f>
        <v>0</v>
      </c>
      <c r="N19" s="193">
        <f t="shared" si="6"/>
        <v>0</v>
      </c>
      <c r="O19" s="193">
        <f t="shared" si="6"/>
        <v>0</v>
      </c>
      <c r="P19" s="193">
        <f t="shared" si="6"/>
        <v>0</v>
      </c>
      <c r="Q19" s="193">
        <f t="shared" si="6"/>
        <v>12.958020798145981</v>
      </c>
      <c r="R19" s="193">
        <f t="shared" si="6"/>
        <v>55.427528309441186</v>
      </c>
      <c r="S19" s="193">
        <f t="shared" si="6"/>
        <v>55.427528309441186</v>
      </c>
      <c r="T19" s="193">
        <f t="shared" si="6"/>
        <v>55.427528309441186</v>
      </c>
      <c r="U19" s="193">
        <f t="shared" si="6"/>
        <v>55.427528309441186</v>
      </c>
      <c r="V19" s="193">
        <f t="shared" si="6"/>
        <v>61.040958427088242</v>
      </c>
      <c r="W19" s="193">
        <f t="shared" si="6"/>
        <v>61.040958427088242</v>
      </c>
      <c r="X19" s="193">
        <f t="shared" si="6"/>
        <v>61.040958427088242</v>
      </c>
      <c r="Y19" s="193">
        <f t="shared" si="6"/>
        <v>61.040958427088242</v>
      </c>
      <c r="Z19" s="193">
        <f t="shared" si="6"/>
        <v>121.46615449426957</v>
      </c>
      <c r="AA19" s="193">
        <f t="shared" si="6"/>
        <v>296.50393311210291</v>
      </c>
      <c r="AB19" s="193">
        <f t="shared" si="6"/>
        <v>296.50393311210291</v>
      </c>
      <c r="AC19" s="193">
        <f t="shared" si="6"/>
        <v>296.50393311210291</v>
      </c>
      <c r="AD19" s="193">
        <f t="shared" si="6"/>
        <v>296.50393311210291</v>
      </c>
      <c r="AE19" s="193">
        <f t="shared" si="6"/>
        <v>315.75411839194675</v>
      </c>
      <c r="AF19" s="193">
        <f t="shared" si="6"/>
        <v>315.75411839194675</v>
      </c>
      <c r="AG19" s="193">
        <f t="shared" si="6"/>
        <v>315.75411839194675</v>
      </c>
      <c r="AH19" s="193">
        <f t="shared" si="6"/>
        <v>315.75411839194675</v>
      </c>
      <c r="AI19" s="193">
        <f t="shared" si="6"/>
        <v>315.75411839194675</v>
      </c>
      <c r="AJ19" s="193">
        <f t="shared" si="6"/>
        <v>315.75411839194675</v>
      </c>
      <c r="AK19" s="193">
        <f t="shared" si="6"/>
        <v>315.75411839194675</v>
      </c>
      <c r="AL19" s="193">
        <f t="shared" si="6"/>
        <v>315.75411839194675</v>
      </c>
      <c r="AM19" s="193">
        <f t="shared" si="6"/>
        <v>315.75411839194675</v>
      </c>
      <c r="AN19" s="193">
        <f t="shared" si="6"/>
        <v>315.75411839194675</v>
      </c>
      <c r="AO19" s="193">
        <f t="shared" si="6"/>
        <v>364.6509201945338</v>
      </c>
      <c r="AP19" s="193">
        <f t="shared" si="6"/>
        <v>364.6509201945338</v>
      </c>
      <c r="AQ19" s="193">
        <f t="shared" si="6"/>
        <v>364.6509201945338</v>
      </c>
      <c r="AR19" s="193">
        <f t="shared" si="6"/>
        <v>364.6509201945338</v>
      </c>
      <c r="AS19" s="193">
        <f t="shared" si="6"/>
        <v>364.6509201945338</v>
      </c>
      <c r="AT19" s="193">
        <f t="shared" si="6"/>
        <v>364.6509201945338</v>
      </c>
      <c r="AU19" s="193">
        <f t="shared" si="6"/>
        <v>364.6509201945338</v>
      </c>
      <c r="AV19" s="81"/>
    </row>
    <row r="20" spans="1:48" ht="15.75" customHeight="1" x14ac:dyDescent="0.3">
      <c r="A20" s="196" t="s">
        <v>66</v>
      </c>
      <c r="B20" s="209">
        <f>SUMPRODUCT(B5:B16,C5:C16)/C17</f>
        <v>17.84577518504852</v>
      </c>
      <c r="C20" s="56"/>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s="30" customFormat="1" ht="15.75" hidden="1" customHeight="1" x14ac:dyDescent="0.3"/>
    <row r="22" spans="1:48" ht="15.75" hidden="1" customHeight="1" x14ac:dyDescent="0.3">
      <c r="A22" s="508" t="str">
        <f>A3</f>
        <v>Measure Category</v>
      </c>
      <c r="B22" s="510" t="str">
        <f>B3</f>
        <v>Measure Life</v>
      </c>
      <c r="C22" s="510" t="str">
        <f>C3</f>
        <v>Annual Verified Gross Savings (MWh)</v>
      </c>
      <c r="D22" s="514" t="str">
        <f>D3</f>
        <v>NTGR</v>
      </c>
      <c r="E22" s="175"/>
      <c r="F22" s="135"/>
      <c r="G22" s="135"/>
      <c r="H22" s="135"/>
      <c r="I22" s="135"/>
      <c r="J22" s="136"/>
      <c r="K22" s="163" t="str">
        <f>K3</f>
        <v>CPAS - Verified Net Savings (MWh)</v>
      </c>
      <c r="L22" s="163"/>
      <c r="M22" s="163"/>
      <c r="N22" s="163"/>
      <c r="O22" s="163"/>
      <c r="P22" s="163"/>
      <c r="Q22" s="163"/>
      <c r="R22" s="163"/>
      <c r="S22" s="163"/>
      <c r="T22" s="163"/>
      <c r="U22" s="257"/>
    </row>
    <row r="23" spans="1:48" ht="15.75" hidden="1" customHeight="1" x14ac:dyDescent="0.3">
      <c r="A23" s="513"/>
      <c r="B23" s="511"/>
      <c r="C23" s="511"/>
      <c r="D23" s="511"/>
      <c r="E23" s="36"/>
      <c r="F23" s="36"/>
      <c r="G23" s="36"/>
      <c r="H23" s="36"/>
      <c r="I23" s="36"/>
      <c r="J23" s="36"/>
      <c r="K23" s="36">
        <f t="shared" ref="K23:K35" si="7">V4</f>
        <v>2035</v>
      </c>
      <c r="L23" s="36">
        <f t="shared" ref="L23:L35" si="8">W4</f>
        <v>2036</v>
      </c>
      <c r="M23" s="36">
        <f t="shared" ref="M23:M35" si="9">X4</f>
        <v>2037</v>
      </c>
      <c r="N23" s="36">
        <f t="shared" ref="N23:N35" si="10">Y4</f>
        <v>2038</v>
      </c>
      <c r="O23" s="36">
        <f t="shared" ref="O23:O35" si="11">Z4</f>
        <v>2039</v>
      </c>
      <c r="P23" s="36">
        <f t="shared" ref="P23:P35" si="12">AA4</f>
        <v>2040</v>
      </c>
      <c r="Q23" s="36">
        <f t="shared" ref="Q23:Q35" si="13">AB4</f>
        <v>2041</v>
      </c>
      <c r="R23" s="36">
        <f t="shared" ref="R23:R35" si="14">AC4</f>
        <v>2042</v>
      </c>
      <c r="S23" s="36">
        <f t="shared" ref="S23:S35" si="15">AD4</f>
        <v>2043</v>
      </c>
      <c r="T23" s="36">
        <f t="shared" ref="T23:T35" si="16">AE4</f>
        <v>2044</v>
      </c>
      <c r="U23" s="36">
        <f t="shared" ref="U23:U35" si="17">AF4</f>
        <v>2045</v>
      </c>
    </row>
    <row r="24" spans="1:48" ht="15.75" hidden="1" customHeight="1" x14ac:dyDescent="0.3">
      <c r="A24" s="202" t="str">
        <f t="shared" ref="A24:D35" si="18">A5</f>
        <v>ASHP (Early Replacement, Electrification)</v>
      </c>
      <c r="B24" s="203">
        <f t="shared" si="18"/>
        <v>16</v>
      </c>
      <c r="C24" s="204">
        <f t="shared" si="18"/>
        <v>219.50802466002588</v>
      </c>
      <c r="D24" s="205">
        <f t="shared" si="18"/>
        <v>1</v>
      </c>
      <c r="E24" s="206"/>
      <c r="F24" s="206"/>
      <c r="G24" s="206"/>
      <c r="H24" s="206"/>
      <c r="I24" s="206"/>
      <c r="J24" s="206"/>
      <c r="K24" s="396">
        <f t="shared" si="7"/>
        <v>164.23813621058466</v>
      </c>
      <c r="L24" s="396">
        <f t="shared" si="8"/>
        <v>164.23813621058466</v>
      </c>
      <c r="M24" s="396">
        <f t="shared" si="9"/>
        <v>164.23813621058466</v>
      </c>
      <c r="N24" s="396">
        <f t="shared" si="10"/>
        <v>164.23813621058466</v>
      </c>
      <c r="O24" s="396">
        <f t="shared" si="11"/>
        <v>164.23813621058466</v>
      </c>
      <c r="P24" s="396">
        <f t="shared" si="12"/>
        <v>0</v>
      </c>
      <c r="Q24" s="396">
        <f t="shared" si="13"/>
        <v>0</v>
      </c>
      <c r="R24" s="396">
        <f t="shared" si="14"/>
        <v>0</v>
      </c>
      <c r="S24" s="396">
        <f t="shared" si="15"/>
        <v>0</v>
      </c>
      <c r="T24" s="396">
        <f t="shared" si="16"/>
        <v>0</v>
      </c>
      <c r="U24" s="396">
        <f t="shared" si="17"/>
        <v>0</v>
      </c>
    </row>
    <row r="25" spans="1:48" ht="15.75" hidden="1" customHeight="1" x14ac:dyDescent="0.3">
      <c r="A25" s="202" t="str">
        <f t="shared" si="18"/>
        <v>Heat Pump Water Heater (Early Replacement, Electrification)</v>
      </c>
      <c r="B25" s="203">
        <f t="shared" si="18"/>
        <v>15</v>
      </c>
      <c r="C25" s="204">
        <f t="shared" si="18"/>
        <v>60.425196067181375</v>
      </c>
      <c r="D25" s="205">
        <f t="shared" si="18"/>
        <v>1</v>
      </c>
      <c r="E25" s="206"/>
      <c r="F25" s="206"/>
      <c r="G25" s="206"/>
      <c r="H25" s="206"/>
      <c r="I25" s="206"/>
      <c r="J25" s="206"/>
      <c r="K25" s="396">
        <f t="shared" si="7"/>
        <v>60.425196067181375</v>
      </c>
      <c r="L25" s="396">
        <f t="shared" si="8"/>
        <v>60.425196067181375</v>
      </c>
      <c r="M25" s="396">
        <f t="shared" si="9"/>
        <v>60.425196067181375</v>
      </c>
      <c r="N25" s="396">
        <f t="shared" si="10"/>
        <v>60.425196067181375</v>
      </c>
      <c r="O25" s="396">
        <f t="shared" si="11"/>
        <v>0</v>
      </c>
      <c r="P25" s="396">
        <f t="shared" si="12"/>
        <v>0</v>
      </c>
      <c r="Q25" s="396">
        <f t="shared" si="13"/>
        <v>0</v>
      </c>
      <c r="R25" s="396">
        <f t="shared" si="14"/>
        <v>0</v>
      </c>
      <c r="S25" s="396">
        <f t="shared" si="15"/>
        <v>0</v>
      </c>
      <c r="T25" s="396">
        <f t="shared" si="16"/>
        <v>0</v>
      </c>
      <c r="U25" s="396">
        <f t="shared" si="17"/>
        <v>0</v>
      </c>
    </row>
    <row r="26" spans="1:48" ht="15.75" hidden="1" customHeight="1" x14ac:dyDescent="0.3">
      <c r="A26" s="202" t="str">
        <f t="shared" si="18"/>
        <v>Attic Insulation</v>
      </c>
      <c r="B26" s="203">
        <f t="shared" si="18"/>
        <v>30</v>
      </c>
      <c r="C26" s="204">
        <f t="shared" si="18"/>
        <v>22.985152417066043</v>
      </c>
      <c r="D26" s="205">
        <f t="shared" si="18"/>
        <v>1</v>
      </c>
      <c r="E26" s="206"/>
      <c r="F26" s="206"/>
      <c r="G26" s="206"/>
      <c r="H26" s="206"/>
      <c r="I26" s="206"/>
      <c r="J26" s="206"/>
      <c r="K26" s="396">
        <f t="shared" si="7"/>
        <v>22.985152417066043</v>
      </c>
      <c r="L26" s="396">
        <f t="shared" si="8"/>
        <v>22.985152417066043</v>
      </c>
      <c r="M26" s="396">
        <f t="shared" si="9"/>
        <v>22.985152417066043</v>
      </c>
      <c r="N26" s="396">
        <f t="shared" si="10"/>
        <v>22.985152417066043</v>
      </c>
      <c r="O26" s="396">
        <f t="shared" si="11"/>
        <v>22.985152417066043</v>
      </c>
      <c r="P26" s="396">
        <f t="shared" si="12"/>
        <v>22.985152417066043</v>
      </c>
      <c r="Q26" s="396">
        <f t="shared" si="13"/>
        <v>22.985152417066043</v>
      </c>
      <c r="R26" s="396">
        <f t="shared" si="14"/>
        <v>22.985152417066043</v>
      </c>
      <c r="S26" s="396">
        <f t="shared" si="15"/>
        <v>22.985152417066043</v>
      </c>
      <c r="T26" s="396">
        <f t="shared" si="16"/>
        <v>22.985152417066043</v>
      </c>
      <c r="U26" s="396">
        <f t="shared" si="17"/>
        <v>22.985152417066043</v>
      </c>
    </row>
    <row r="27" spans="1:48" ht="15.75" hidden="1" customHeight="1" x14ac:dyDescent="0.3">
      <c r="A27" s="202" t="str">
        <f t="shared" si="18"/>
        <v>Air Sealing</v>
      </c>
      <c r="B27" s="203">
        <f t="shared" si="18"/>
        <v>20</v>
      </c>
      <c r="C27" s="204">
        <f t="shared" si="18"/>
        <v>19.250185279843862</v>
      </c>
      <c r="D27" s="205">
        <f t="shared" si="18"/>
        <v>1</v>
      </c>
      <c r="E27" s="206"/>
      <c r="F27" s="206"/>
      <c r="G27" s="206"/>
      <c r="H27" s="206"/>
      <c r="I27" s="206"/>
      <c r="J27" s="206"/>
      <c r="K27" s="396">
        <f t="shared" si="7"/>
        <v>19.250185279843862</v>
      </c>
      <c r="L27" s="396">
        <f t="shared" si="8"/>
        <v>19.250185279843862</v>
      </c>
      <c r="M27" s="396">
        <f t="shared" si="9"/>
        <v>19.250185279843862</v>
      </c>
      <c r="N27" s="396">
        <f t="shared" si="10"/>
        <v>19.250185279843862</v>
      </c>
      <c r="O27" s="396">
        <f t="shared" si="11"/>
        <v>19.250185279843862</v>
      </c>
      <c r="P27" s="396">
        <f t="shared" si="12"/>
        <v>19.250185279843862</v>
      </c>
      <c r="Q27" s="396">
        <f t="shared" si="13"/>
        <v>19.250185279843862</v>
      </c>
      <c r="R27" s="396">
        <f t="shared" si="14"/>
        <v>19.250185279843862</v>
      </c>
      <c r="S27" s="396">
        <f t="shared" si="15"/>
        <v>19.250185279843862</v>
      </c>
      <c r="T27" s="396">
        <f t="shared" si="16"/>
        <v>0</v>
      </c>
      <c r="U27" s="396">
        <f t="shared" si="17"/>
        <v>0</v>
      </c>
    </row>
    <row r="28" spans="1:48" ht="15.75" hidden="1" customHeight="1" x14ac:dyDescent="0.3">
      <c r="A28" s="202" t="str">
        <f t="shared" si="18"/>
        <v>Crawl Space Insulation</v>
      </c>
      <c r="B28" s="203">
        <f t="shared" si="18"/>
        <v>30</v>
      </c>
      <c r="C28" s="204">
        <f t="shared" si="18"/>
        <v>16.246895337464373</v>
      </c>
      <c r="D28" s="205">
        <f t="shared" si="18"/>
        <v>1</v>
      </c>
      <c r="E28" s="206"/>
      <c r="F28" s="206"/>
      <c r="G28" s="206"/>
      <c r="H28" s="206"/>
      <c r="I28" s="206"/>
      <c r="J28" s="206"/>
      <c r="K28" s="396">
        <f t="shared" si="7"/>
        <v>16.246895337464373</v>
      </c>
      <c r="L28" s="396">
        <f t="shared" si="8"/>
        <v>16.246895337464373</v>
      </c>
      <c r="M28" s="396">
        <f t="shared" si="9"/>
        <v>16.246895337464373</v>
      </c>
      <c r="N28" s="396">
        <f t="shared" si="10"/>
        <v>16.246895337464373</v>
      </c>
      <c r="O28" s="396">
        <f t="shared" si="11"/>
        <v>16.246895337464373</v>
      </c>
      <c r="P28" s="396">
        <f t="shared" si="12"/>
        <v>16.246895337464373</v>
      </c>
      <c r="Q28" s="396">
        <f t="shared" si="13"/>
        <v>16.246895337464373</v>
      </c>
      <c r="R28" s="396">
        <f t="shared" si="14"/>
        <v>16.246895337464373</v>
      </c>
      <c r="S28" s="396">
        <f t="shared" si="15"/>
        <v>16.246895337464373</v>
      </c>
      <c r="T28" s="396">
        <f t="shared" si="16"/>
        <v>16.246895337464373</v>
      </c>
      <c r="U28" s="396">
        <f t="shared" si="17"/>
        <v>16.246895337464373</v>
      </c>
    </row>
    <row r="29" spans="1:48" ht="15.75" hidden="1" customHeight="1" x14ac:dyDescent="0.3">
      <c r="A29" s="202" t="str">
        <f t="shared" si="18"/>
        <v>Ductless Heat Pump (Electrification)</v>
      </c>
      <c r="B29" s="203">
        <f t="shared" si="18"/>
        <v>16</v>
      </c>
      <c r="C29" s="204">
        <f t="shared" si="18"/>
        <v>9.1208618651823787</v>
      </c>
      <c r="D29" s="205">
        <f t="shared" si="18"/>
        <v>1</v>
      </c>
      <c r="E29" s="206"/>
      <c r="F29" s="206"/>
      <c r="G29" s="206"/>
      <c r="H29" s="206"/>
      <c r="I29" s="206"/>
      <c r="J29" s="206"/>
      <c r="K29" s="396">
        <f t="shared" si="7"/>
        <v>8.963222005182379</v>
      </c>
      <c r="L29" s="396">
        <f t="shared" si="8"/>
        <v>8.963222005182379</v>
      </c>
      <c r="M29" s="396">
        <f t="shared" si="9"/>
        <v>8.963222005182379</v>
      </c>
      <c r="N29" s="396">
        <f t="shared" si="10"/>
        <v>8.963222005182379</v>
      </c>
      <c r="O29" s="396">
        <f t="shared" si="11"/>
        <v>8.963222005182379</v>
      </c>
      <c r="P29" s="396">
        <f t="shared" si="12"/>
        <v>0</v>
      </c>
      <c r="Q29" s="396">
        <f t="shared" si="13"/>
        <v>0</v>
      </c>
      <c r="R29" s="396">
        <f t="shared" si="14"/>
        <v>0</v>
      </c>
      <c r="S29" s="396">
        <f t="shared" si="15"/>
        <v>0</v>
      </c>
      <c r="T29" s="396">
        <f t="shared" si="16"/>
        <v>0</v>
      </c>
      <c r="U29" s="396">
        <f t="shared" si="17"/>
        <v>0</v>
      </c>
    </row>
    <row r="30" spans="1:48" ht="15.75" hidden="1" customHeight="1" x14ac:dyDescent="0.3">
      <c r="A30" s="202" t="str">
        <f t="shared" si="18"/>
        <v>Advanced Thermostats (Electrification)</v>
      </c>
      <c r="B30" s="203">
        <f t="shared" si="18"/>
        <v>11</v>
      </c>
      <c r="C30" s="204">
        <f t="shared" si="18"/>
        <v>5.6134301176470593</v>
      </c>
      <c r="D30" s="205">
        <f t="shared" si="18"/>
        <v>1</v>
      </c>
      <c r="E30" s="206"/>
      <c r="F30" s="206"/>
      <c r="G30" s="206"/>
      <c r="H30" s="206"/>
      <c r="I30" s="206"/>
      <c r="J30" s="206"/>
      <c r="K30" s="396">
        <f t="shared" si="7"/>
        <v>0</v>
      </c>
      <c r="L30" s="396">
        <f t="shared" si="8"/>
        <v>0</v>
      </c>
      <c r="M30" s="396">
        <f t="shared" si="9"/>
        <v>0</v>
      </c>
      <c r="N30" s="396">
        <f t="shared" si="10"/>
        <v>0</v>
      </c>
      <c r="O30" s="396">
        <f t="shared" si="11"/>
        <v>0</v>
      </c>
      <c r="P30" s="396">
        <f t="shared" si="12"/>
        <v>0</v>
      </c>
      <c r="Q30" s="396">
        <f t="shared" si="13"/>
        <v>0</v>
      </c>
      <c r="R30" s="396">
        <f t="shared" si="14"/>
        <v>0</v>
      </c>
      <c r="S30" s="396">
        <f t="shared" si="15"/>
        <v>0</v>
      </c>
      <c r="T30" s="396">
        <f t="shared" si="16"/>
        <v>0</v>
      </c>
      <c r="U30" s="396">
        <f t="shared" si="17"/>
        <v>0</v>
      </c>
    </row>
    <row r="31" spans="1:48" ht="15.75" hidden="1" customHeight="1" x14ac:dyDescent="0.3">
      <c r="A31" s="202" t="str">
        <f t="shared" si="18"/>
        <v>Basement Sidewall Insulation</v>
      </c>
      <c r="B31" s="203">
        <f t="shared" si="18"/>
        <v>30</v>
      </c>
      <c r="C31" s="204">
        <f t="shared" si="18"/>
        <v>5.1111176544775612</v>
      </c>
      <c r="D31" s="205">
        <f t="shared" si="18"/>
        <v>1</v>
      </c>
      <c r="E31" s="206"/>
      <c r="F31" s="206"/>
      <c r="G31" s="206"/>
      <c r="H31" s="206"/>
      <c r="I31" s="206"/>
      <c r="J31" s="206"/>
      <c r="K31" s="396">
        <f t="shared" si="7"/>
        <v>5.1111176544775612</v>
      </c>
      <c r="L31" s="396">
        <f t="shared" si="8"/>
        <v>5.1111176544775612</v>
      </c>
      <c r="M31" s="396">
        <f t="shared" si="9"/>
        <v>5.1111176544775612</v>
      </c>
      <c r="N31" s="396">
        <f t="shared" si="10"/>
        <v>5.1111176544775612</v>
      </c>
      <c r="O31" s="396">
        <f t="shared" si="11"/>
        <v>5.1111176544775612</v>
      </c>
      <c r="P31" s="396">
        <f t="shared" si="12"/>
        <v>5.1111176544775612</v>
      </c>
      <c r="Q31" s="396">
        <f t="shared" si="13"/>
        <v>5.1111176544775612</v>
      </c>
      <c r="R31" s="396">
        <f t="shared" si="14"/>
        <v>5.1111176544775612</v>
      </c>
      <c r="S31" s="396">
        <f t="shared" si="15"/>
        <v>5.1111176544775612</v>
      </c>
      <c r="T31" s="396">
        <f t="shared" si="16"/>
        <v>5.1111176544775612</v>
      </c>
      <c r="U31" s="396">
        <f t="shared" si="17"/>
        <v>5.1111176544775612</v>
      </c>
    </row>
    <row r="32" spans="1:48" ht="15.75" hidden="1" customHeight="1" x14ac:dyDescent="0.3">
      <c r="A32" s="202" t="str">
        <f t="shared" si="18"/>
        <v>Rim Joist Insulation</v>
      </c>
      <c r="B32" s="203">
        <f t="shared" si="18"/>
        <v>30</v>
      </c>
      <c r="C32" s="204">
        <f t="shared" si="18"/>
        <v>2.987498995851495</v>
      </c>
      <c r="D32" s="205">
        <f t="shared" si="18"/>
        <v>1</v>
      </c>
      <c r="E32" s="206"/>
      <c r="F32" s="206"/>
      <c r="G32" s="206"/>
      <c r="H32" s="206"/>
      <c r="I32" s="206"/>
      <c r="J32" s="206"/>
      <c r="K32" s="396">
        <f t="shared" si="7"/>
        <v>2.987498995851495</v>
      </c>
      <c r="L32" s="396">
        <f t="shared" si="8"/>
        <v>2.987498995851495</v>
      </c>
      <c r="M32" s="396">
        <f t="shared" si="9"/>
        <v>2.987498995851495</v>
      </c>
      <c r="N32" s="396">
        <f t="shared" si="10"/>
        <v>2.987498995851495</v>
      </c>
      <c r="O32" s="396">
        <f t="shared" si="11"/>
        <v>2.987498995851495</v>
      </c>
      <c r="P32" s="396">
        <f t="shared" si="12"/>
        <v>2.987498995851495</v>
      </c>
      <c r="Q32" s="396">
        <f t="shared" si="13"/>
        <v>2.987498995851495</v>
      </c>
      <c r="R32" s="396">
        <f t="shared" si="14"/>
        <v>2.987498995851495</v>
      </c>
      <c r="S32" s="396">
        <f t="shared" si="15"/>
        <v>2.987498995851495</v>
      </c>
      <c r="T32" s="396">
        <f t="shared" si="16"/>
        <v>2.987498995851495</v>
      </c>
      <c r="U32" s="396">
        <f t="shared" si="17"/>
        <v>2.987498995851495</v>
      </c>
    </row>
    <row r="33" spans="1:21" ht="15.75" hidden="1" customHeight="1" x14ac:dyDescent="0.3">
      <c r="A33" s="202" t="str">
        <f t="shared" si="18"/>
        <v>Kneewall Insulation</v>
      </c>
      <c r="B33" s="203">
        <f t="shared" si="18"/>
        <v>30</v>
      </c>
      <c r="C33" s="204">
        <f t="shared" si="18"/>
        <v>1.566137397727577</v>
      </c>
      <c r="D33" s="205">
        <f t="shared" si="18"/>
        <v>1</v>
      </c>
      <c r="E33" s="206"/>
      <c r="F33" s="206"/>
      <c r="G33" s="206"/>
      <c r="H33" s="206"/>
      <c r="I33" s="206"/>
      <c r="J33" s="206"/>
      <c r="K33" s="396">
        <f t="shared" si="7"/>
        <v>1.566137397727577</v>
      </c>
      <c r="L33" s="396">
        <f t="shared" si="8"/>
        <v>1.566137397727577</v>
      </c>
      <c r="M33" s="396">
        <f t="shared" si="9"/>
        <v>1.566137397727577</v>
      </c>
      <c r="N33" s="396">
        <f t="shared" si="10"/>
        <v>1.566137397727577</v>
      </c>
      <c r="O33" s="396">
        <f t="shared" si="11"/>
        <v>1.566137397727577</v>
      </c>
      <c r="P33" s="396">
        <f t="shared" si="12"/>
        <v>1.566137397727577</v>
      </c>
      <c r="Q33" s="396">
        <f t="shared" si="13"/>
        <v>1.566137397727577</v>
      </c>
      <c r="R33" s="396">
        <f t="shared" si="14"/>
        <v>1.566137397727577</v>
      </c>
      <c r="S33" s="396">
        <f t="shared" si="15"/>
        <v>1.566137397727577</v>
      </c>
      <c r="T33" s="396">
        <f t="shared" si="16"/>
        <v>1.566137397727577</v>
      </c>
      <c r="U33" s="396">
        <f t="shared" si="17"/>
        <v>1.566137397727577</v>
      </c>
    </row>
    <row r="34" spans="1:21" ht="15.75" hidden="1" customHeight="1" x14ac:dyDescent="0.3">
      <c r="A34" s="202" t="str">
        <f t="shared" si="18"/>
        <v>Induction Cooktop (Electrification)</v>
      </c>
      <c r="B34" s="203">
        <f t="shared" si="18"/>
        <v>16</v>
      </c>
      <c r="C34" s="204">
        <f t="shared" si="18"/>
        <v>1.5505236611557058</v>
      </c>
      <c r="D34" s="205">
        <f t="shared" si="18"/>
        <v>1</v>
      </c>
      <c r="E34" s="206"/>
      <c r="F34" s="206"/>
      <c r="G34" s="206"/>
      <c r="H34" s="206"/>
      <c r="I34" s="206"/>
      <c r="J34" s="206"/>
      <c r="K34" s="396">
        <f t="shared" si="7"/>
        <v>1.5505236611557058</v>
      </c>
      <c r="L34" s="396">
        <f t="shared" si="8"/>
        <v>1.5505236611557058</v>
      </c>
      <c r="M34" s="396">
        <f t="shared" si="9"/>
        <v>1.5505236611557058</v>
      </c>
      <c r="N34" s="396">
        <f t="shared" si="10"/>
        <v>1.5505236611557058</v>
      </c>
      <c r="O34" s="396">
        <f t="shared" si="11"/>
        <v>1.5505236611557058</v>
      </c>
      <c r="P34" s="396">
        <f t="shared" si="12"/>
        <v>0</v>
      </c>
      <c r="Q34" s="396">
        <f t="shared" si="13"/>
        <v>0</v>
      </c>
      <c r="R34" s="396">
        <f t="shared" si="14"/>
        <v>0</v>
      </c>
      <c r="S34" s="396">
        <f t="shared" si="15"/>
        <v>0</v>
      </c>
      <c r="T34" s="396">
        <f t="shared" si="16"/>
        <v>0</v>
      </c>
      <c r="U34" s="396">
        <f t="shared" si="17"/>
        <v>0</v>
      </c>
    </row>
    <row r="35" spans="1:21" ht="15.75" hidden="1" customHeight="1" x14ac:dyDescent="0.3">
      <c r="A35" s="202" t="str">
        <f t="shared" si="18"/>
        <v>Heat Pump Dryer (Electrification)</v>
      </c>
      <c r="B35" s="203">
        <f t="shared" si="18"/>
        <v>16</v>
      </c>
      <c r="C35" s="204">
        <f t="shared" si="18"/>
        <v>0.28589674091057982</v>
      </c>
      <c r="D35" s="205">
        <f t="shared" si="18"/>
        <v>1</v>
      </c>
      <c r="E35" s="206"/>
      <c r="F35" s="206"/>
      <c r="G35" s="206"/>
      <c r="H35" s="206"/>
      <c r="I35" s="206"/>
      <c r="J35" s="206"/>
      <c r="K35" s="396">
        <f t="shared" si="7"/>
        <v>0.28589674091057982</v>
      </c>
      <c r="L35" s="396">
        <f t="shared" si="8"/>
        <v>0.28589674091057982</v>
      </c>
      <c r="M35" s="396">
        <f t="shared" si="9"/>
        <v>0.28589674091057982</v>
      </c>
      <c r="N35" s="396">
        <f t="shared" si="10"/>
        <v>0.28589674091057982</v>
      </c>
      <c r="O35" s="396">
        <f t="shared" si="11"/>
        <v>0.28589674091057982</v>
      </c>
      <c r="P35" s="396">
        <f t="shared" si="12"/>
        <v>0</v>
      </c>
      <c r="Q35" s="396">
        <f t="shared" si="13"/>
        <v>0</v>
      </c>
      <c r="R35" s="396">
        <f t="shared" si="14"/>
        <v>0</v>
      </c>
      <c r="S35" s="396">
        <f t="shared" si="15"/>
        <v>0</v>
      </c>
      <c r="T35" s="396">
        <f t="shared" si="16"/>
        <v>0</v>
      </c>
      <c r="U35" s="396">
        <f t="shared" si="17"/>
        <v>0</v>
      </c>
    </row>
    <row r="36" spans="1:21" ht="15.75" hidden="1" customHeight="1" x14ac:dyDescent="0.3">
      <c r="A36" s="202" t="e">
        <f>#REF!</f>
        <v>#REF!</v>
      </c>
      <c r="B36" s="203" t="e">
        <f>#REF!</f>
        <v>#REF!</v>
      </c>
      <c r="C36" s="204" t="e">
        <f>#REF!</f>
        <v>#REF!</v>
      </c>
      <c r="D36" s="205" t="e">
        <f>#REF!</f>
        <v>#REF!</v>
      </c>
      <c r="E36" s="206"/>
      <c r="F36" s="206"/>
      <c r="G36" s="206"/>
      <c r="H36" s="206"/>
      <c r="I36" s="206"/>
      <c r="J36" s="206"/>
      <c r="K36" s="396" t="e">
        <f>#REF!</f>
        <v>#REF!</v>
      </c>
      <c r="L36" s="396" t="e">
        <f>#REF!</f>
        <v>#REF!</v>
      </c>
      <c r="M36" s="396" t="e">
        <f>#REF!</f>
        <v>#REF!</v>
      </c>
      <c r="N36" s="396" t="e">
        <f>#REF!</f>
        <v>#REF!</v>
      </c>
      <c r="O36" s="396" t="e">
        <f>#REF!</f>
        <v>#REF!</v>
      </c>
      <c r="P36" s="396" t="e">
        <f>#REF!</f>
        <v>#REF!</v>
      </c>
      <c r="Q36" s="396" t="e">
        <f>#REF!</f>
        <v>#REF!</v>
      </c>
      <c r="R36" s="396" t="e">
        <f>#REF!</f>
        <v>#REF!</v>
      </c>
      <c r="S36" s="396" t="e">
        <f>#REF!</f>
        <v>#REF!</v>
      </c>
      <c r="T36" s="396" t="e">
        <f>#REF!</f>
        <v>#REF!</v>
      </c>
      <c r="U36" s="396" t="e">
        <f>#REF!</f>
        <v>#REF!</v>
      </c>
    </row>
    <row r="37" spans="1:21" ht="15.75" hidden="1" customHeight="1" x14ac:dyDescent="0.3">
      <c r="A37" s="202" t="e">
        <f>#REF!</f>
        <v>#REF!</v>
      </c>
      <c r="B37" s="203" t="e">
        <f>#REF!</f>
        <v>#REF!</v>
      </c>
      <c r="C37" s="204" t="e">
        <f>#REF!</f>
        <v>#REF!</v>
      </c>
      <c r="D37" s="205" t="e">
        <f>#REF!</f>
        <v>#REF!</v>
      </c>
      <c r="E37" s="206"/>
      <c r="F37" s="206"/>
      <c r="G37" s="206"/>
      <c r="H37" s="206"/>
      <c r="I37" s="206"/>
      <c r="J37" s="206"/>
      <c r="K37" s="396" t="e">
        <f>#REF!</f>
        <v>#REF!</v>
      </c>
      <c r="L37" s="396" t="e">
        <f>#REF!</f>
        <v>#REF!</v>
      </c>
      <c r="M37" s="396" t="e">
        <f>#REF!</f>
        <v>#REF!</v>
      </c>
      <c r="N37" s="396" t="e">
        <f>#REF!</f>
        <v>#REF!</v>
      </c>
      <c r="O37" s="396" t="e">
        <f>#REF!</f>
        <v>#REF!</v>
      </c>
      <c r="P37" s="396" t="e">
        <f>#REF!</f>
        <v>#REF!</v>
      </c>
      <c r="Q37" s="396" t="e">
        <f>#REF!</f>
        <v>#REF!</v>
      </c>
      <c r="R37" s="396" t="e">
        <f>#REF!</f>
        <v>#REF!</v>
      </c>
      <c r="S37" s="396" t="e">
        <f>#REF!</f>
        <v>#REF!</v>
      </c>
      <c r="T37" s="396" t="e">
        <f>#REF!</f>
        <v>#REF!</v>
      </c>
      <c r="U37" s="396" t="e">
        <f>#REF!</f>
        <v>#REF!</v>
      </c>
    </row>
    <row r="38" spans="1:21" ht="15.75" hidden="1" customHeight="1" x14ac:dyDescent="0.3">
      <c r="A38" s="202" t="e">
        <f>#REF!</f>
        <v>#REF!</v>
      </c>
      <c r="B38" s="203" t="e">
        <f>#REF!</f>
        <v>#REF!</v>
      </c>
      <c r="C38" s="204" t="e">
        <f>#REF!</f>
        <v>#REF!</v>
      </c>
      <c r="D38" s="205" t="e">
        <f>#REF!</f>
        <v>#REF!</v>
      </c>
      <c r="E38" s="206"/>
      <c r="F38" s="206"/>
      <c r="G38" s="206"/>
      <c r="H38" s="206"/>
      <c r="I38" s="206"/>
      <c r="J38" s="206"/>
      <c r="K38" s="396" t="e">
        <f>#REF!</f>
        <v>#REF!</v>
      </c>
      <c r="L38" s="396" t="e">
        <f>#REF!</f>
        <v>#REF!</v>
      </c>
      <c r="M38" s="396" t="e">
        <f>#REF!</f>
        <v>#REF!</v>
      </c>
      <c r="N38" s="396" t="e">
        <f>#REF!</f>
        <v>#REF!</v>
      </c>
      <c r="O38" s="396" t="e">
        <f>#REF!</f>
        <v>#REF!</v>
      </c>
      <c r="P38" s="396" t="e">
        <f>#REF!</f>
        <v>#REF!</v>
      </c>
      <c r="Q38" s="396" t="e">
        <f>#REF!</f>
        <v>#REF!</v>
      </c>
      <c r="R38" s="396" t="e">
        <f>#REF!</f>
        <v>#REF!</v>
      </c>
      <c r="S38" s="396" t="e">
        <f>#REF!</f>
        <v>#REF!</v>
      </c>
      <c r="T38" s="396" t="e">
        <f>#REF!</f>
        <v>#REF!</v>
      </c>
      <c r="U38" s="396" t="e">
        <f>#REF!</f>
        <v>#REF!</v>
      </c>
    </row>
    <row r="39" spans="1:21" ht="15.75" hidden="1" customHeight="1" x14ac:dyDescent="0.3">
      <c r="A39" s="202" t="e">
        <f>#REF!</f>
        <v>#REF!</v>
      </c>
      <c r="B39" s="203" t="e">
        <f>#REF!</f>
        <v>#REF!</v>
      </c>
      <c r="C39" s="204" t="e">
        <f>#REF!</f>
        <v>#REF!</v>
      </c>
      <c r="D39" s="205" t="e">
        <f>#REF!</f>
        <v>#REF!</v>
      </c>
      <c r="E39" s="206"/>
      <c r="F39" s="206"/>
      <c r="G39" s="206"/>
      <c r="H39" s="206"/>
      <c r="I39" s="206"/>
      <c r="J39" s="206"/>
      <c r="K39" s="396" t="e">
        <f>#REF!</f>
        <v>#REF!</v>
      </c>
      <c r="L39" s="396" t="e">
        <f>#REF!</f>
        <v>#REF!</v>
      </c>
      <c r="M39" s="396" t="e">
        <f>#REF!</f>
        <v>#REF!</v>
      </c>
      <c r="N39" s="396" t="e">
        <f>#REF!</f>
        <v>#REF!</v>
      </c>
      <c r="O39" s="396" t="e">
        <f>#REF!</f>
        <v>#REF!</v>
      </c>
      <c r="P39" s="396" t="e">
        <f>#REF!</f>
        <v>#REF!</v>
      </c>
      <c r="Q39" s="396" t="e">
        <f>#REF!</f>
        <v>#REF!</v>
      </c>
      <c r="R39" s="396" t="e">
        <f>#REF!</f>
        <v>#REF!</v>
      </c>
      <c r="S39" s="396" t="e">
        <f>#REF!</f>
        <v>#REF!</v>
      </c>
      <c r="T39" s="396" t="e">
        <f>#REF!</f>
        <v>#REF!</v>
      </c>
      <c r="U39" s="396" t="e">
        <f>#REF!</f>
        <v>#REF!</v>
      </c>
    </row>
    <row r="40" spans="1:21" ht="15.75" hidden="1" customHeight="1" x14ac:dyDescent="0.3">
      <c r="A40" s="202" t="e">
        <f>#REF!</f>
        <v>#REF!</v>
      </c>
      <c r="B40" s="203" t="e">
        <f>#REF!</f>
        <v>#REF!</v>
      </c>
      <c r="C40" s="204" t="e">
        <f>#REF!</f>
        <v>#REF!</v>
      </c>
      <c r="D40" s="205" t="e">
        <f>#REF!</f>
        <v>#REF!</v>
      </c>
      <c r="E40" s="206"/>
      <c r="F40" s="206"/>
      <c r="G40" s="206"/>
      <c r="H40" s="206"/>
      <c r="I40" s="206"/>
      <c r="J40" s="206"/>
      <c r="K40" s="396" t="e">
        <f>#REF!</f>
        <v>#REF!</v>
      </c>
      <c r="L40" s="396" t="e">
        <f>#REF!</f>
        <v>#REF!</v>
      </c>
      <c r="M40" s="396" t="e">
        <f>#REF!</f>
        <v>#REF!</v>
      </c>
      <c r="N40" s="396" t="e">
        <f>#REF!</f>
        <v>#REF!</v>
      </c>
      <c r="O40" s="396" t="e">
        <f>#REF!</f>
        <v>#REF!</v>
      </c>
      <c r="P40" s="396" t="e">
        <f>#REF!</f>
        <v>#REF!</v>
      </c>
      <c r="Q40" s="396" t="e">
        <f>#REF!</f>
        <v>#REF!</v>
      </c>
      <c r="R40" s="396" t="e">
        <f>#REF!</f>
        <v>#REF!</v>
      </c>
      <c r="S40" s="396" t="e">
        <f>#REF!</f>
        <v>#REF!</v>
      </c>
      <c r="T40" s="396" t="e">
        <f>#REF!</f>
        <v>#REF!</v>
      </c>
      <c r="U40" s="396" t="e">
        <f>#REF!</f>
        <v>#REF!</v>
      </c>
    </row>
    <row r="41" spans="1:21" ht="15.75" hidden="1" customHeight="1" x14ac:dyDescent="0.3">
      <c r="A41" s="202" t="e">
        <f>#REF!</f>
        <v>#REF!</v>
      </c>
      <c r="B41" s="203" t="e">
        <f>#REF!</f>
        <v>#REF!</v>
      </c>
      <c r="C41" s="204" t="e">
        <f>#REF!</f>
        <v>#REF!</v>
      </c>
      <c r="D41" s="205" t="e">
        <f>#REF!</f>
        <v>#REF!</v>
      </c>
      <c r="E41" s="206"/>
      <c r="F41" s="206"/>
      <c r="G41" s="206"/>
      <c r="H41" s="206"/>
      <c r="I41" s="206"/>
      <c r="J41" s="206"/>
      <c r="K41" s="396" t="e">
        <f>#REF!</f>
        <v>#REF!</v>
      </c>
      <c r="L41" s="396" t="e">
        <f>#REF!</f>
        <v>#REF!</v>
      </c>
      <c r="M41" s="396" t="e">
        <f>#REF!</f>
        <v>#REF!</v>
      </c>
      <c r="N41" s="396" t="e">
        <f>#REF!</f>
        <v>#REF!</v>
      </c>
      <c r="O41" s="396" t="e">
        <f>#REF!</f>
        <v>#REF!</v>
      </c>
      <c r="P41" s="396" t="e">
        <f>#REF!</f>
        <v>#REF!</v>
      </c>
      <c r="Q41" s="396" t="e">
        <f>#REF!</f>
        <v>#REF!</v>
      </c>
      <c r="R41" s="396" t="e">
        <f>#REF!</f>
        <v>#REF!</v>
      </c>
      <c r="S41" s="396" t="e">
        <f>#REF!</f>
        <v>#REF!</v>
      </c>
      <c r="T41" s="396" t="e">
        <f>#REF!</f>
        <v>#REF!</v>
      </c>
      <c r="U41" s="396" t="e">
        <f>#REF!</f>
        <v>#REF!</v>
      </c>
    </row>
    <row r="42" spans="1:21" ht="15.75" hidden="1" customHeight="1" x14ac:dyDescent="0.3">
      <c r="A42" s="202" t="e">
        <f>#REF!</f>
        <v>#REF!</v>
      </c>
      <c r="B42" s="203" t="e">
        <f>#REF!</f>
        <v>#REF!</v>
      </c>
      <c r="C42" s="204" t="e">
        <f>#REF!</f>
        <v>#REF!</v>
      </c>
      <c r="D42" s="205" t="e">
        <f>#REF!</f>
        <v>#REF!</v>
      </c>
      <c r="E42" s="206"/>
      <c r="F42" s="206"/>
      <c r="G42" s="206"/>
      <c r="H42" s="206"/>
      <c r="I42" s="206"/>
      <c r="J42" s="206"/>
      <c r="K42" s="396" t="e">
        <f>#REF!</f>
        <v>#REF!</v>
      </c>
      <c r="L42" s="396" t="e">
        <f>#REF!</f>
        <v>#REF!</v>
      </c>
      <c r="M42" s="396" t="e">
        <f>#REF!</f>
        <v>#REF!</v>
      </c>
      <c r="N42" s="396" t="e">
        <f>#REF!</f>
        <v>#REF!</v>
      </c>
      <c r="O42" s="396" t="e">
        <f>#REF!</f>
        <v>#REF!</v>
      </c>
      <c r="P42" s="396" t="e">
        <f>#REF!</f>
        <v>#REF!</v>
      </c>
      <c r="Q42" s="396" t="e">
        <f>#REF!</f>
        <v>#REF!</v>
      </c>
      <c r="R42" s="396" t="e">
        <f>#REF!</f>
        <v>#REF!</v>
      </c>
      <c r="S42" s="396" t="e">
        <f>#REF!</f>
        <v>#REF!</v>
      </c>
      <c r="T42" s="396" t="e">
        <f>#REF!</f>
        <v>#REF!</v>
      </c>
      <c r="U42" s="396" t="e">
        <f>#REF!</f>
        <v>#REF!</v>
      </c>
    </row>
    <row r="43" spans="1:21" ht="15.75" hidden="1" customHeight="1" x14ac:dyDescent="0.3">
      <c r="A43" s="202" t="e">
        <f>#REF!</f>
        <v>#REF!</v>
      </c>
      <c r="B43" s="203" t="e">
        <f>#REF!</f>
        <v>#REF!</v>
      </c>
      <c r="C43" s="204" t="e">
        <f>#REF!</f>
        <v>#REF!</v>
      </c>
      <c r="D43" s="205" t="e">
        <f>#REF!</f>
        <v>#REF!</v>
      </c>
      <c r="E43" s="206"/>
      <c r="F43" s="206"/>
      <c r="G43" s="206"/>
      <c r="H43" s="206"/>
      <c r="I43" s="206"/>
      <c r="J43" s="206"/>
      <c r="K43" s="396" t="e">
        <f>#REF!</f>
        <v>#REF!</v>
      </c>
      <c r="L43" s="396" t="e">
        <f>#REF!</f>
        <v>#REF!</v>
      </c>
      <c r="M43" s="396" t="e">
        <f>#REF!</f>
        <v>#REF!</v>
      </c>
      <c r="N43" s="396" t="e">
        <f>#REF!</f>
        <v>#REF!</v>
      </c>
      <c r="O43" s="396" t="e">
        <f>#REF!</f>
        <v>#REF!</v>
      </c>
      <c r="P43" s="396" t="e">
        <f>#REF!</f>
        <v>#REF!</v>
      </c>
      <c r="Q43" s="396" t="e">
        <f>#REF!</f>
        <v>#REF!</v>
      </c>
      <c r="R43" s="396" t="e">
        <f>#REF!</f>
        <v>#REF!</v>
      </c>
      <c r="S43" s="396" t="e">
        <f>#REF!</f>
        <v>#REF!</v>
      </c>
      <c r="T43" s="396" t="e">
        <f>#REF!</f>
        <v>#REF!</v>
      </c>
      <c r="U43" s="396" t="e">
        <f>#REF!</f>
        <v>#REF!</v>
      </c>
    </row>
    <row r="44" spans="1:21" ht="15.75" hidden="1" customHeight="1" x14ac:dyDescent="0.3">
      <c r="A44" s="202" t="e">
        <f>#REF!</f>
        <v>#REF!</v>
      </c>
      <c r="B44" s="203" t="e">
        <f>#REF!</f>
        <v>#REF!</v>
      </c>
      <c r="C44" s="204" t="e">
        <f>#REF!</f>
        <v>#REF!</v>
      </c>
      <c r="D44" s="205" t="e">
        <f>#REF!</f>
        <v>#REF!</v>
      </c>
      <c r="E44" s="206"/>
      <c r="F44" s="206"/>
      <c r="G44" s="206"/>
      <c r="H44" s="206"/>
      <c r="I44" s="206"/>
      <c r="J44" s="206"/>
      <c r="K44" s="396" t="e">
        <f>#REF!</f>
        <v>#REF!</v>
      </c>
      <c r="L44" s="396" t="e">
        <f>#REF!</f>
        <v>#REF!</v>
      </c>
      <c r="M44" s="396" t="e">
        <f>#REF!</f>
        <v>#REF!</v>
      </c>
      <c r="N44" s="396" t="e">
        <f>#REF!</f>
        <v>#REF!</v>
      </c>
      <c r="O44" s="396" t="e">
        <f>#REF!</f>
        <v>#REF!</v>
      </c>
      <c r="P44" s="396" t="e">
        <f>#REF!</f>
        <v>#REF!</v>
      </c>
      <c r="Q44" s="396" t="e">
        <f>#REF!</f>
        <v>#REF!</v>
      </c>
      <c r="R44" s="396" t="e">
        <f>#REF!</f>
        <v>#REF!</v>
      </c>
      <c r="S44" s="396" t="e">
        <f>#REF!</f>
        <v>#REF!</v>
      </c>
      <c r="T44" s="396" t="e">
        <f>#REF!</f>
        <v>#REF!</v>
      </c>
      <c r="U44" s="396" t="e">
        <f>#REF!</f>
        <v>#REF!</v>
      </c>
    </row>
    <row r="45" spans="1:21" ht="15.75" hidden="1" customHeight="1" x14ac:dyDescent="0.3">
      <c r="A45" s="202" t="e">
        <f>#REF!</f>
        <v>#REF!</v>
      </c>
      <c r="B45" s="203" t="e">
        <f>#REF!</f>
        <v>#REF!</v>
      </c>
      <c r="C45" s="204" t="e">
        <f>#REF!</f>
        <v>#REF!</v>
      </c>
      <c r="D45" s="205" t="e">
        <f>#REF!</f>
        <v>#REF!</v>
      </c>
      <c r="E45" s="206"/>
      <c r="F45" s="206"/>
      <c r="G45" s="206"/>
      <c r="H45" s="206"/>
      <c r="I45" s="206"/>
      <c r="J45" s="206"/>
      <c r="K45" s="396" t="e">
        <f>#REF!</f>
        <v>#REF!</v>
      </c>
      <c r="L45" s="396" t="e">
        <f>#REF!</f>
        <v>#REF!</v>
      </c>
      <c r="M45" s="396" t="e">
        <f>#REF!</f>
        <v>#REF!</v>
      </c>
      <c r="N45" s="396" t="e">
        <f>#REF!</f>
        <v>#REF!</v>
      </c>
      <c r="O45" s="396" t="e">
        <f>#REF!</f>
        <v>#REF!</v>
      </c>
      <c r="P45" s="396" t="e">
        <f>#REF!</f>
        <v>#REF!</v>
      </c>
      <c r="Q45" s="396" t="e">
        <f>#REF!</f>
        <v>#REF!</v>
      </c>
      <c r="R45" s="396" t="e">
        <f>#REF!</f>
        <v>#REF!</v>
      </c>
      <c r="S45" s="396" t="e">
        <f>#REF!</f>
        <v>#REF!</v>
      </c>
      <c r="T45" s="396" t="e">
        <f>#REF!</f>
        <v>#REF!</v>
      </c>
      <c r="U45" s="396" t="e">
        <f>#REF!</f>
        <v>#REF!</v>
      </c>
    </row>
    <row r="46" spans="1:21" ht="15.75" hidden="1" customHeight="1" x14ac:dyDescent="0.3">
      <c r="A46" s="202" t="e">
        <f>#REF!</f>
        <v>#REF!</v>
      </c>
      <c r="B46" s="203" t="e">
        <f>#REF!</f>
        <v>#REF!</v>
      </c>
      <c r="C46" s="204" t="e">
        <f>#REF!</f>
        <v>#REF!</v>
      </c>
      <c r="D46" s="205" t="e">
        <f>#REF!</f>
        <v>#REF!</v>
      </c>
      <c r="E46" s="206"/>
      <c r="F46" s="206"/>
      <c r="G46" s="206"/>
      <c r="H46" s="206"/>
      <c r="I46" s="206"/>
      <c r="J46" s="206"/>
      <c r="K46" s="396" t="e">
        <f>#REF!</f>
        <v>#REF!</v>
      </c>
      <c r="L46" s="396" t="e">
        <f>#REF!</f>
        <v>#REF!</v>
      </c>
      <c r="M46" s="396" t="e">
        <f>#REF!</f>
        <v>#REF!</v>
      </c>
      <c r="N46" s="396" t="e">
        <f>#REF!</f>
        <v>#REF!</v>
      </c>
      <c r="O46" s="396" t="e">
        <f>#REF!</f>
        <v>#REF!</v>
      </c>
      <c r="P46" s="396" t="e">
        <f>#REF!</f>
        <v>#REF!</v>
      </c>
      <c r="Q46" s="396" t="e">
        <f>#REF!</f>
        <v>#REF!</v>
      </c>
      <c r="R46" s="396" t="e">
        <f>#REF!</f>
        <v>#REF!</v>
      </c>
      <c r="S46" s="396" t="e">
        <f>#REF!</f>
        <v>#REF!</v>
      </c>
      <c r="T46" s="396" t="e">
        <f>#REF!</f>
        <v>#REF!</v>
      </c>
      <c r="U46" s="396" t="e">
        <f>#REF!</f>
        <v>#REF!</v>
      </c>
    </row>
    <row r="47" spans="1:21" ht="15.75" hidden="1" customHeight="1" x14ac:dyDescent="0.3">
      <c r="A47" s="202" t="e">
        <f>#REF!</f>
        <v>#REF!</v>
      </c>
      <c r="B47" s="203" t="e">
        <f>#REF!</f>
        <v>#REF!</v>
      </c>
      <c r="C47" s="204" t="e">
        <f>#REF!</f>
        <v>#REF!</v>
      </c>
      <c r="D47" s="205" t="e">
        <f>#REF!</f>
        <v>#REF!</v>
      </c>
      <c r="E47" s="206"/>
      <c r="F47" s="206"/>
      <c r="G47" s="206"/>
      <c r="H47" s="206"/>
      <c r="I47" s="206"/>
      <c r="J47" s="206"/>
      <c r="K47" s="396" t="e">
        <f>#REF!</f>
        <v>#REF!</v>
      </c>
      <c r="L47" s="396" t="e">
        <f>#REF!</f>
        <v>#REF!</v>
      </c>
      <c r="M47" s="396" t="e">
        <f>#REF!</f>
        <v>#REF!</v>
      </c>
      <c r="N47" s="396" t="e">
        <f>#REF!</f>
        <v>#REF!</v>
      </c>
      <c r="O47" s="396" t="e">
        <f>#REF!</f>
        <v>#REF!</v>
      </c>
      <c r="P47" s="396" t="e">
        <f>#REF!</f>
        <v>#REF!</v>
      </c>
      <c r="Q47" s="396" t="e">
        <f>#REF!</f>
        <v>#REF!</v>
      </c>
      <c r="R47" s="396" t="e">
        <f>#REF!</f>
        <v>#REF!</v>
      </c>
      <c r="S47" s="396" t="e">
        <f>#REF!</f>
        <v>#REF!</v>
      </c>
      <c r="T47" s="396" t="e">
        <f>#REF!</f>
        <v>#REF!</v>
      </c>
      <c r="U47" s="396" t="e">
        <f>#REF!</f>
        <v>#REF!</v>
      </c>
    </row>
    <row r="48" spans="1:21" ht="15.75" hidden="1" customHeight="1" x14ac:dyDescent="0.3">
      <c r="A48" s="202" t="e">
        <f>#REF!</f>
        <v>#REF!</v>
      </c>
      <c r="B48" s="203" t="e">
        <f>#REF!</f>
        <v>#REF!</v>
      </c>
      <c r="C48" s="204" t="e">
        <f>#REF!</f>
        <v>#REF!</v>
      </c>
      <c r="D48" s="205" t="e">
        <f>#REF!</f>
        <v>#REF!</v>
      </c>
      <c r="E48" s="206"/>
      <c r="F48" s="206"/>
      <c r="G48" s="206"/>
      <c r="H48" s="206"/>
      <c r="I48" s="206"/>
      <c r="J48" s="206"/>
      <c r="K48" s="396" t="e">
        <f>#REF!</f>
        <v>#REF!</v>
      </c>
      <c r="L48" s="396" t="e">
        <f>#REF!</f>
        <v>#REF!</v>
      </c>
      <c r="M48" s="396" t="e">
        <f>#REF!</f>
        <v>#REF!</v>
      </c>
      <c r="N48" s="396" t="e">
        <f>#REF!</f>
        <v>#REF!</v>
      </c>
      <c r="O48" s="396" t="e">
        <f>#REF!</f>
        <v>#REF!</v>
      </c>
      <c r="P48" s="396" t="e">
        <f>#REF!</f>
        <v>#REF!</v>
      </c>
      <c r="Q48" s="396" t="e">
        <f>#REF!</f>
        <v>#REF!</v>
      </c>
      <c r="R48" s="396" t="e">
        <f>#REF!</f>
        <v>#REF!</v>
      </c>
      <c r="S48" s="396" t="e">
        <f>#REF!</f>
        <v>#REF!</v>
      </c>
      <c r="T48" s="396" t="e">
        <f>#REF!</f>
        <v>#REF!</v>
      </c>
      <c r="U48" s="396" t="e">
        <f>#REF!</f>
        <v>#REF!</v>
      </c>
    </row>
    <row r="49" spans="1:21" ht="15.75" hidden="1" customHeight="1" x14ac:dyDescent="0.3">
      <c r="A49" s="202" t="e">
        <f>#REF!</f>
        <v>#REF!</v>
      </c>
      <c r="B49" s="203" t="e">
        <f>#REF!</f>
        <v>#REF!</v>
      </c>
      <c r="C49" s="204" t="e">
        <f>#REF!</f>
        <v>#REF!</v>
      </c>
      <c r="D49" s="205" t="e">
        <f>#REF!</f>
        <v>#REF!</v>
      </c>
      <c r="E49" s="206"/>
      <c r="F49" s="206"/>
      <c r="G49" s="206"/>
      <c r="H49" s="206"/>
      <c r="I49" s="206"/>
      <c r="J49" s="206"/>
      <c r="K49" s="396" t="e">
        <f>#REF!</f>
        <v>#REF!</v>
      </c>
      <c r="L49" s="396" t="e">
        <f>#REF!</f>
        <v>#REF!</v>
      </c>
      <c r="M49" s="396" t="e">
        <f>#REF!</f>
        <v>#REF!</v>
      </c>
      <c r="N49" s="396" t="e">
        <f>#REF!</f>
        <v>#REF!</v>
      </c>
      <c r="O49" s="396" t="e">
        <f>#REF!</f>
        <v>#REF!</v>
      </c>
      <c r="P49" s="396" t="e">
        <f>#REF!</f>
        <v>#REF!</v>
      </c>
      <c r="Q49" s="396" t="e">
        <f>#REF!</f>
        <v>#REF!</v>
      </c>
      <c r="R49" s="396" t="e">
        <f>#REF!</f>
        <v>#REF!</v>
      </c>
      <c r="S49" s="396" t="e">
        <f>#REF!</f>
        <v>#REF!</v>
      </c>
      <c r="T49" s="396" t="e">
        <f>#REF!</f>
        <v>#REF!</v>
      </c>
      <c r="U49" s="396" t="e">
        <f>#REF!</f>
        <v>#REF!</v>
      </c>
    </row>
    <row r="50" spans="1:21" ht="15.75" hidden="1" customHeight="1" x14ac:dyDescent="0.3">
      <c r="A50" s="183" t="str">
        <f t="shared" ref="A50:A52" si="19">A17</f>
        <v>2024 CPAS</v>
      </c>
      <c r="B50" s="199"/>
      <c r="C50" s="185">
        <f>C17</f>
        <v>364.6509201945338</v>
      </c>
      <c r="D50" s="208">
        <f>D17</f>
        <v>1</v>
      </c>
      <c r="E50" s="86"/>
      <c r="F50" s="75"/>
      <c r="G50" s="75"/>
      <c r="H50" s="75"/>
      <c r="I50" s="75"/>
      <c r="J50" s="75"/>
      <c r="K50" s="185">
        <f t="shared" ref="K50:U52" si="20">V17</f>
        <v>303.60996176744555</v>
      </c>
      <c r="L50" s="185">
        <f t="shared" si="20"/>
        <v>303.60996176744555</v>
      </c>
      <c r="M50" s="185">
        <f t="shared" si="20"/>
        <v>303.60996176744555</v>
      </c>
      <c r="N50" s="185">
        <f t="shared" si="20"/>
        <v>303.60996176744555</v>
      </c>
      <c r="O50" s="185">
        <f t="shared" si="20"/>
        <v>243.18476570026422</v>
      </c>
      <c r="P50" s="185">
        <f t="shared" si="20"/>
        <v>68.146987082430911</v>
      </c>
      <c r="Q50" s="185">
        <f t="shared" si="20"/>
        <v>68.146987082430911</v>
      </c>
      <c r="R50" s="185">
        <f t="shared" si="20"/>
        <v>68.146987082430911</v>
      </c>
      <c r="S50" s="185">
        <f t="shared" si="20"/>
        <v>68.146987082430911</v>
      </c>
      <c r="T50" s="185">
        <f t="shared" si="20"/>
        <v>48.896801802587049</v>
      </c>
      <c r="U50" s="185">
        <f t="shared" si="20"/>
        <v>48.896801802587049</v>
      </c>
    </row>
    <row r="51" spans="1:21" ht="15.75" hidden="1" customHeight="1" x14ac:dyDescent="0.3">
      <c r="A51" s="183" t="str">
        <f t="shared" si="19"/>
        <v>Expiring 2024 CPAS</v>
      </c>
      <c r="B51" s="188"/>
      <c r="C51" s="189"/>
      <c r="D51" s="200"/>
      <c r="E51" s="78"/>
      <c r="F51" s="78"/>
      <c r="G51" s="78"/>
      <c r="H51" s="78"/>
      <c r="I51" s="78"/>
      <c r="J51" s="79"/>
      <c r="K51" s="177">
        <f t="shared" si="20"/>
        <v>5.6134301176470558</v>
      </c>
      <c r="L51" s="191">
        <f t="shared" si="20"/>
        <v>0</v>
      </c>
      <c r="M51" s="191">
        <f t="shared" si="20"/>
        <v>0</v>
      </c>
      <c r="N51" s="191">
        <f t="shared" si="20"/>
        <v>0</v>
      </c>
      <c r="O51" s="191">
        <f t="shared" si="20"/>
        <v>60.425196067181332</v>
      </c>
      <c r="P51" s="191">
        <f t="shared" si="20"/>
        <v>175.03777861783331</v>
      </c>
      <c r="Q51" s="191">
        <f t="shared" si="20"/>
        <v>0</v>
      </c>
      <c r="R51" s="191">
        <f t="shared" si="20"/>
        <v>0</v>
      </c>
      <c r="S51" s="191">
        <f t="shared" si="20"/>
        <v>0</v>
      </c>
      <c r="T51" s="191">
        <f t="shared" si="20"/>
        <v>19.250185279843862</v>
      </c>
      <c r="U51" s="191">
        <f t="shared" si="20"/>
        <v>0</v>
      </c>
    </row>
    <row r="52" spans="1:21" ht="15.75" hidden="1" customHeight="1" x14ac:dyDescent="0.3">
      <c r="A52" s="183" t="str">
        <f t="shared" si="19"/>
        <v>Expired 2024 CPAS</v>
      </c>
      <c r="B52" s="188"/>
      <c r="C52" s="189"/>
      <c r="D52" s="189"/>
      <c r="E52" s="75"/>
      <c r="F52" s="75"/>
      <c r="G52" s="75"/>
      <c r="H52" s="75"/>
      <c r="I52" s="75"/>
      <c r="J52" s="80"/>
      <c r="K52" s="177">
        <f t="shared" si="20"/>
        <v>61.040958427088242</v>
      </c>
      <c r="L52" s="193">
        <f t="shared" si="20"/>
        <v>61.040958427088242</v>
      </c>
      <c r="M52" s="193">
        <f t="shared" si="20"/>
        <v>61.040958427088242</v>
      </c>
      <c r="N52" s="193">
        <f t="shared" si="20"/>
        <v>61.040958427088242</v>
      </c>
      <c r="O52" s="193">
        <f t="shared" si="20"/>
        <v>121.46615449426957</v>
      </c>
      <c r="P52" s="193">
        <f t="shared" si="20"/>
        <v>296.50393311210291</v>
      </c>
      <c r="Q52" s="193">
        <f t="shared" si="20"/>
        <v>296.50393311210291</v>
      </c>
      <c r="R52" s="193">
        <f t="shared" si="20"/>
        <v>296.50393311210291</v>
      </c>
      <c r="S52" s="193">
        <f t="shared" si="20"/>
        <v>296.50393311210291</v>
      </c>
      <c r="T52" s="193">
        <f t="shared" si="20"/>
        <v>315.75411839194675</v>
      </c>
      <c r="U52" s="193">
        <f t="shared" si="20"/>
        <v>315.75411839194675</v>
      </c>
    </row>
    <row r="53" spans="1:21" ht="15.75" hidden="1" customHeight="1" x14ac:dyDescent="0.3">
      <c r="A53" s="196" t="str">
        <f>A20</f>
        <v>WAML</v>
      </c>
      <c r="B53" s="209">
        <f>B20</f>
        <v>17.84577518504852</v>
      </c>
      <c r="C53" s="56"/>
      <c r="D53" s="30"/>
      <c r="E53" s="30"/>
      <c r="F53" s="30"/>
      <c r="G53" s="30"/>
      <c r="H53" s="30"/>
      <c r="I53" s="30"/>
      <c r="J53" s="30"/>
      <c r="K53" s="30"/>
      <c r="L53" s="30"/>
      <c r="M53" s="30"/>
      <c r="N53" s="30"/>
      <c r="O53" s="30"/>
      <c r="P53" s="30"/>
      <c r="Q53" s="30"/>
      <c r="R53" s="30"/>
      <c r="S53" s="30"/>
      <c r="T53" s="30"/>
      <c r="U53" s="30"/>
    </row>
    <row r="55" spans="1:21" x14ac:dyDescent="0.3">
      <c r="A55" s="518" t="s">
        <v>2</v>
      </c>
      <c r="B55" s="519"/>
      <c r="C55" s="519"/>
      <c r="D55" s="519"/>
    </row>
    <row r="56" spans="1:21" ht="85.5" customHeight="1" x14ac:dyDescent="0.3">
      <c r="A56" s="520" t="s">
        <v>568</v>
      </c>
      <c r="B56" s="521"/>
      <c r="C56" s="521"/>
      <c r="D56" s="522"/>
    </row>
  </sheetData>
  <mergeCells count="11">
    <mergeCell ref="AV3:AV4"/>
    <mergeCell ref="A22:A23"/>
    <mergeCell ref="B22:B23"/>
    <mergeCell ref="C22:C23"/>
    <mergeCell ref="D22:D23"/>
    <mergeCell ref="A55:D55"/>
    <mergeCell ref="A56:D56"/>
    <mergeCell ref="A3:A4"/>
    <mergeCell ref="B3:B4"/>
    <mergeCell ref="C3:C4"/>
    <mergeCell ref="D3:D4"/>
  </mergeCell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8739-7545-4652-BFCA-830B9C5BCF76}">
  <dimension ref="A1:AV21"/>
  <sheetViews>
    <sheetView workbookViewId="0">
      <selection activeCell="A17" sqref="A17:D18"/>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483</v>
      </c>
    </row>
    <row r="2" spans="1:48" ht="15.75" customHeight="1" x14ac:dyDescent="0.3"/>
    <row r="3" spans="1:48" ht="15.75" customHeight="1" x14ac:dyDescent="0.3">
      <c r="A3" s="508" t="s">
        <v>245</v>
      </c>
      <c r="B3" s="510" t="s">
        <v>0</v>
      </c>
      <c r="C3" s="510" t="s">
        <v>282</v>
      </c>
      <c r="D3" s="510" t="s">
        <v>57</v>
      </c>
      <c r="E3" s="17"/>
      <c r="F3" s="32"/>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4" t="s">
        <v>1</v>
      </c>
    </row>
    <row r="4" spans="1:48" ht="15.75" customHeight="1" x14ac:dyDescent="0.3">
      <c r="A4" s="513"/>
      <c r="B4" s="511"/>
      <c r="C4" s="512"/>
      <c r="D4" s="511"/>
      <c r="E4" s="1">
        <v>2018</v>
      </c>
      <c r="F4" s="1">
        <f>E4+1</f>
        <v>2019</v>
      </c>
      <c r="G4" s="1">
        <f t="shared" ref="G4:J4" si="0">F4+1</f>
        <v>2020</v>
      </c>
      <c r="H4" s="1">
        <f t="shared" si="0"/>
        <v>2021</v>
      </c>
      <c r="I4" s="1">
        <f t="shared" si="0"/>
        <v>2022</v>
      </c>
      <c r="J4" s="1">
        <f t="shared" si="0"/>
        <v>2023</v>
      </c>
      <c r="K4" s="1">
        <f t="shared" ref="K4:S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ref="T4" si="2">S4+1</f>
        <v>2033</v>
      </c>
      <c r="U4" s="1">
        <f t="shared" ref="U4" si="3">T4+1</f>
        <v>2034</v>
      </c>
      <c r="V4" s="1">
        <f t="shared" ref="V4" si="4">U4+1</f>
        <v>2035</v>
      </c>
      <c r="W4" s="1">
        <f t="shared" ref="W4" si="5">V4+1</f>
        <v>2036</v>
      </c>
      <c r="X4" s="1">
        <f t="shared" ref="X4" si="6">W4+1</f>
        <v>2037</v>
      </c>
      <c r="Y4" s="1">
        <f t="shared" ref="Y4" si="7">X4+1</f>
        <v>2038</v>
      </c>
      <c r="Z4" s="1">
        <f t="shared" ref="Z4" si="8">Y4+1</f>
        <v>2039</v>
      </c>
      <c r="AA4" s="1">
        <f t="shared" ref="AA4" si="9">Z4+1</f>
        <v>2040</v>
      </c>
      <c r="AB4" s="1">
        <f t="shared" ref="AB4" si="10">AA4+1</f>
        <v>2041</v>
      </c>
      <c r="AC4" s="1">
        <f t="shared" ref="AC4" si="11">AB4+1</f>
        <v>2042</v>
      </c>
      <c r="AD4" s="1">
        <f t="shared" ref="AD4" si="12">AC4+1</f>
        <v>2043</v>
      </c>
      <c r="AE4" s="1">
        <f t="shared" ref="AE4" si="13">AD4+1</f>
        <v>2044</v>
      </c>
      <c r="AF4" s="1">
        <f t="shared" ref="AF4" si="14">AE4+1</f>
        <v>2045</v>
      </c>
      <c r="AG4" s="1">
        <f t="shared" ref="AG4" si="15">AF4+1</f>
        <v>2046</v>
      </c>
      <c r="AH4" s="1">
        <f t="shared" ref="AH4" si="16">AG4+1</f>
        <v>2047</v>
      </c>
      <c r="AI4" s="1">
        <f t="shared" ref="AI4" si="17">AH4+1</f>
        <v>2048</v>
      </c>
      <c r="AJ4" s="1">
        <f t="shared" ref="AJ4" si="18">AI4+1</f>
        <v>2049</v>
      </c>
      <c r="AK4" s="1">
        <f t="shared" ref="AK4" si="19">AJ4+1</f>
        <v>2050</v>
      </c>
      <c r="AL4" s="1">
        <f t="shared" ref="AL4" si="20">AK4+1</f>
        <v>2051</v>
      </c>
      <c r="AM4" s="1">
        <f t="shared" ref="AM4" si="21">AL4+1</f>
        <v>2052</v>
      </c>
      <c r="AN4" s="1">
        <f t="shared" ref="AN4" si="22">AM4+1</f>
        <v>2053</v>
      </c>
      <c r="AO4" s="1">
        <f t="shared" ref="AO4" si="23">AN4+1</f>
        <v>2054</v>
      </c>
      <c r="AP4" s="1">
        <f t="shared" ref="AP4" si="24">AO4+1</f>
        <v>2055</v>
      </c>
      <c r="AQ4" s="1">
        <f t="shared" ref="AQ4" si="25">AP4+1</f>
        <v>2056</v>
      </c>
      <c r="AR4" s="1">
        <f t="shared" ref="AR4" si="26">AQ4+1</f>
        <v>2057</v>
      </c>
      <c r="AS4" s="1">
        <f t="shared" ref="AS4" si="27">AR4+1</f>
        <v>2058</v>
      </c>
      <c r="AT4" s="1">
        <f t="shared" ref="AT4" si="28">AS4+1</f>
        <v>2059</v>
      </c>
      <c r="AU4" s="1">
        <f t="shared" ref="AU4" si="29">AT4+1</f>
        <v>2060</v>
      </c>
      <c r="AV4" s="515"/>
    </row>
    <row r="5" spans="1:48" ht="15.75" customHeight="1" x14ac:dyDescent="0.3">
      <c r="A5" s="260" t="s">
        <v>322</v>
      </c>
      <c r="B5" s="261">
        <v>10</v>
      </c>
      <c r="C5" s="262">
        <v>0.65602478304000011</v>
      </c>
      <c r="D5" s="263">
        <v>1</v>
      </c>
      <c r="E5" s="281"/>
      <c r="F5" s="281"/>
      <c r="G5" s="281"/>
      <c r="H5" s="281"/>
      <c r="I5" s="281"/>
      <c r="J5" s="281"/>
      <c r="K5" s="262">
        <v>0.65602478304000011</v>
      </c>
      <c r="L5" s="262">
        <v>0.65602478304000011</v>
      </c>
      <c r="M5" s="262">
        <v>0.65602478304000011</v>
      </c>
      <c r="N5" s="262">
        <v>0.65602478304000011</v>
      </c>
      <c r="O5" s="262">
        <v>0.65602478304000011</v>
      </c>
      <c r="P5" s="282">
        <v>0.65602478304000011</v>
      </c>
      <c r="Q5" s="282">
        <v>0.65602478304000011</v>
      </c>
      <c r="R5" s="282">
        <v>0.53138007426240008</v>
      </c>
      <c r="S5" s="282">
        <v>0.53138007426240008</v>
      </c>
      <c r="T5" s="282">
        <v>0.53138007426240008</v>
      </c>
      <c r="U5" s="282">
        <v>0</v>
      </c>
      <c r="V5" s="282">
        <v>0</v>
      </c>
      <c r="W5" s="282">
        <v>0</v>
      </c>
      <c r="X5" s="282">
        <v>0</v>
      </c>
      <c r="Y5" s="282">
        <v>0</v>
      </c>
      <c r="Z5" s="282">
        <v>0</v>
      </c>
      <c r="AA5" s="282">
        <v>0</v>
      </c>
      <c r="AB5" s="282">
        <v>0</v>
      </c>
      <c r="AC5" s="282">
        <v>0</v>
      </c>
      <c r="AD5" s="282">
        <v>0</v>
      </c>
      <c r="AE5" s="282">
        <v>0</v>
      </c>
      <c r="AF5" s="282">
        <v>0</v>
      </c>
      <c r="AG5" s="282">
        <v>0</v>
      </c>
      <c r="AH5" s="282">
        <v>0</v>
      </c>
      <c r="AI5" s="282">
        <v>0</v>
      </c>
      <c r="AJ5" s="282">
        <v>0</v>
      </c>
      <c r="AK5" s="282">
        <v>0</v>
      </c>
      <c r="AL5" s="282">
        <v>0</v>
      </c>
      <c r="AM5" s="282">
        <v>0</v>
      </c>
      <c r="AN5" s="282">
        <v>0</v>
      </c>
      <c r="AO5" s="282">
        <v>0</v>
      </c>
      <c r="AP5" s="282">
        <v>0</v>
      </c>
      <c r="AQ5" s="282">
        <v>0</v>
      </c>
      <c r="AR5" s="282">
        <v>0</v>
      </c>
      <c r="AS5" s="282">
        <v>0</v>
      </c>
      <c r="AT5" s="282">
        <v>0</v>
      </c>
      <c r="AU5" s="282">
        <v>0</v>
      </c>
      <c r="AV5" s="262">
        <f t="shared" ref="AV5:AV11" si="30">SUM(I5:AU5)</f>
        <v>6.186313704067202</v>
      </c>
    </row>
    <row r="6" spans="1:48" ht="15.75" customHeight="1" x14ac:dyDescent="0.3">
      <c r="A6" s="260" t="s">
        <v>323</v>
      </c>
      <c r="B6" s="261">
        <v>10</v>
      </c>
      <c r="C6" s="262">
        <v>14.917108987080001</v>
      </c>
      <c r="D6" s="263">
        <v>1</v>
      </c>
      <c r="E6" s="281"/>
      <c r="F6" s="281"/>
      <c r="G6" s="281"/>
      <c r="H6" s="281"/>
      <c r="I6" s="281"/>
      <c r="J6" s="281"/>
      <c r="K6" s="262">
        <v>14.917108987080001</v>
      </c>
      <c r="L6" s="262">
        <v>14.917108987080001</v>
      </c>
      <c r="M6" s="262">
        <v>14.917108987080001</v>
      </c>
      <c r="N6" s="262">
        <v>14.917108987080001</v>
      </c>
      <c r="O6" s="262">
        <v>14.917108987080001</v>
      </c>
      <c r="P6" s="282">
        <v>14.917108987080001</v>
      </c>
      <c r="Q6" s="282">
        <v>14.917108987080001</v>
      </c>
      <c r="R6" s="282">
        <v>12.082858279534801</v>
      </c>
      <c r="S6" s="282">
        <v>12.082858279534801</v>
      </c>
      <c r="T6" s="282">
        <v>12.082858279534801</v>
      </c>
      <c r="U6" s="282">
        <v>0</v>
      </c>
      <c r="V6" s="282">
        <v>0</v>
      </c>
      <c r="W6" s="282">
        <v>0</v>
      </c>
      <c r="X6" s="282">
        <v>0</v>
      </c>
      <c r="Y6" s="282">
        <v>0</v>
      </c>
      <c r="Z6" s="282">
        <v>0</v>
      </c>
      <c r="AA6" s="282">
        <v>0</v>
      </c>
      <c r="AB6" s="282">
        <v>0</v>
      </c>
      <c r="AC6" s="282">
        <v>0</v>
      </c>
      <c r="AD6" s="282">
        <v>0</v>
      </c>
      <c r="AE6" s="282">
        <v>0</v>
      </c>
      <c r="AF6" s="282">
        <v>0</v>
      </c>
      <c r="AG6" s="282">
        <v>0</v>
      </c>
      <c r="AH6" s="282">
        <v>0</v>
      </c>
      <c r="AI6" s="282">
        <v>0</v>
      </c>
      <c r="AJ6" s="282">
        <v>0</v>
      </c>
      <c r="AK6" s="282">
        <v>0</v>
      </c>
      <c r="AL6" s="282">
        <v>0</v>
      </c>
      <c r="AM6" s="282">
        <v>0</v>
      </c>
      <c r="AN6" s="282">
        <v>0</v>
      </c>
      <c r="AO6" s="282">
        <v>0</v>
      </c>
      <c r="AP6" s="282">
        <v>0</v>
      </c>
      <c r="AQ6" s="282">
        <v>0</v>
      </c>
      <c r="AR6" s="282">
        <v>0</v>
      </c>
      <c r="AS6" s="282">
        <v>0</v>
      </c>
      <c r="AT6" s="282">
        <v>0</v>
      </c>
      <c r="AU6" s="282">
        <v>0</v>
      </c>
      <c r="AV6" s="262">
        <f t="shared" si="30"/>
        <v>140.66833774816442</v>
      </c>
    </row>
    <row r="7" spans="1:48" ht="15.75" customHeight="1" x14ac:dyDescent="0.3">
      <c r="A7" s="260" t="s">
        <v>324</v>
      </c>
      <c r="B7" s="261">
        <v>10</v>
      </c>
      <c r="C7" s="262">
        <v>8.7104202336000025</v>
      </c>
      <c r="D7" s="263">
        <v>1</v>
      </c>
      <c r="E7" s="281"/>
      <c r="F7" s="281"/>
      <c r="G7" s="281"/>
      <c r="H7" s="281"/>
      <c r="I7" s="281"/>
      <c r="J7" s="281"/>
      <c r="K7" s="262">
        <v>8.7104202336000025</v>
      </c>
      <c r="L7" s="262">
        <v>8.7104202336000025</v>
      </c>
      <c r="M7" s="262">
        <v>8.7104202336000025</v>
      </c>
      <c r="N7" s="262">
        <v>8.7104202336000025</v>
      </c>
      <c r="O7" s="262">
        <v>8.7104202336000025</v>
      </c>
      <c r="P7" s="282">
        <v>8.7104202336000025</v>
      </c>
      <c r="Q7" s="282">
        <v>8.7104202336000025</v>
      </c>
      <c r="R7" s="282">
        <v>5.8359815565120021</v>
      </c>
      <c r="S7" s="282">
        <v>5.8359815565120021</v>
      </c>
      <c r="T7" s="282">
        <v>5.8359815565120021</v>
      </c>
      <c r="U7" s="282">
        <v>0</v>
      </c>
      <c r="V7" s="282">
        <v>0</v>
      </c>
      <c r="W7" s="282">
        <v>0</v>
      </c>
      <c r="X7" s="282">
        <v>0</v>
      </c>
      <c r="Y7" s="282">
        <v>0</v>
      </c>
      <c r="Z7" s="282">
        <v>0</v>
      </c>
      <c r="AA7" s="282">
        <v>0</v>
      </c>
      <c r="AB7" s="282">
        <v>0</v>
      </c>
      <c r="AC7" s="282">
        <v>0</v>
      </c>
      <c r="AD7" s="282">
        <v>0</v>
      </c>
      <c r="AE7" s="282">
        <v>0</v>
      </c>
      <c r="AF7" s="282">
        <v>0</v>
      </c>
      <c r="AG7" s="282">
        <v>0</v>
      </c>
      <c r="AH7" s="282">
        <v>0</v>
      </c>
      <c r="AI7" s="282">
        <v>0</v>
      </c>
      <c r="AJ7" s="282">
        <v>0</v>
      </c>
      <c r="AK7" s="282">
        <v>0</v>
      </c>
      <c r="AL7" s="282">
        <v>0</v>
      </c>
      <c r="AM7" s="282">
        <v>0</v>
      </c>
      <c r="AN7" s="282">
        <v>0</v>
      </c>
      <c r="AO7" s="282">
        <v>0</v>
      </c>
      <c r="AP7" s="282">
        <v>0</v>
      </c>
      <c r="AQ7" s="282">
        <v>0</v>
      </c>
      <c r="AR7" s="282">
        <v>0</v>
      </c>
      <c r="AS7" s="282">
        <v>0</v>
      </c>
      <c r="AT7" s="282">
        <v>0</v>
      </c>
      <c r="AU7" s="282">
        <v>0</v>
      </c>
      <c r="AV7" s="262">
        <f t="shared" si="30"/>
        <v>78.480886304736018</v>
      </c>
    </row>
    <row r="8" spans="1:48" ht="15.75" customHeight="1" x14ac:dyDescent="0.3">
      <c r="A8" s="260" t="s">
        <v>325</v>
      </c>
      <c r="B8" s="261">
        <v>10</v>
      </c>
      <c r="C8" s="262">
        <v>7.3013816664000011</v>
      </c>
      <c r="D8" s="263">
        <v>1</v>
      </c>
      <c r="E8" s="281"/>
      <c r="F8" s="281"/>
      <c r="G8" s="281"/>
      <c r="H8" s="281"/>
      <c r="I8" s="281"/>
      <c r="J8" s="281"/>
      <c r="K8" s="262">
        <v>7.3013816664000011</v>
      </c>
      <c r="L8" s="262">
        <v>7.3013816664000011</v>
      </c>
      <c r="M8" s="262">
        <v>7.3013816664000011</v>
      </c>
      <c r="N8" s="262">
        <v>7.3013816664000011</v>
      </c>
      <c r="O8" s="262">
        <v>7.3013816664000011</v>
      </c>
      <c r="P8" s="282">
        <v>7.3013816664000011</v>
      </c>
      <c r="Q8" s="282">
        <v>7.3013816664000011</v>
      </c>
      <c r="R8" s="282">
        <v>5.3300086164720009</v>
      </c>
      <c r="S8" s="282">
        <v>5.3300086164720009</v>
      </c>
      <c r="T8" s="282">
        <v>5.3300086164720009</v>
      </c>
      <c r="U8" s="282">
        <v>0</v>
      </c>
      <c r="V8" s="282">
        <v>0</v>
      </c>
      <c r="W8" s="282">
        <v>0</v>
      </c>
      <c r="X8" s="282">
        <v>0</v>
      </c>
      <c r="Y8" s="282">
        <v>0</v>
      </c>
      <c r="Z8" s="282">
        <v>0</v>
      </c>
      <c r="AA8" s="282">
        <v>0</v>
      </c>
      <c r="AB8" s="282">
        <v>0</v>
      </c>
      <c r="AC8" s="282">
        <v>0</v>
      </c>
      <c r="AD8" s="282">
        <v>0</v>
      </c>
      <c r="AE8" s="282">
        <v>0</v>
      </c>
      <c r="AF8" s="282">
        <v>0</v>
      </c>
      <c r="AG8" s="282">
        <v>0</v>
      </c>
      <c r="AH8" s="282">
        <v>0</v>
      </c>
      <c r="AI8" s="282">
        <v>0</v>
      </c>
      <c r="AJ8" s="282">
        <v>0</v>
      </c>
      <c r="AK8" s="282">
        <v>0</v>
      </c>
      <c r="AL8" s="282">
        <v>0</v>
      </c>
      <c r="AM8" s="282">
        <v>0</v>
      </c>
      <c r="AN8" s="282">
        <v>0</v>
      </c>
      <c r="AO8" s="282">
        <v>0</v>
      </c>
      <c r="AP8" s="282">
        <v>0</v>
      </c>
      <c r="AQ8" s="282">
        <v>0</v>
      </c>
      <c r="AR8" s="282">
        <v>0</v>
      </c>
      <c r="AS8" s="282">
        <v>0</v>
      </c>
      <c r="AT8" s="282">
        <v>0</v>
      </c>
      <c r="AU8" s="282">
        <v>0</v>
      </c>
      <c r="AV8" s="262">
        <f t="shared" si="30"/>
        <v>67.099697514216018</v>
      </c>
    </row>
    <row r="9" spans="1:48" ht="15.75" customHeight="1" x14ac:dyDescent="0.3">
      <c r="A9" s="260" t="s">
        <v>326</v>
      </c>
      <c r="B9" s="261">
        <v>10</v>
      </c>
      <c r="C9" s="262">
        <v>1.3422471719999999E-2</v>
      </c>
      <c r="D9" s="263">
        <v>1</v>
      </c>
      <c r="E9" s="281"/>
      <c r="F9" s="281"/>
      <c r="G9" s="281"/>
      <c r="H9" s="281"/>
      <c r="I9" s="281"/>
      <c r="J9" s="281"/>
      <c r="K9" s="262">
        <v>1.3422471719999999E-2</v>
      </c>
      <c r="L9" s="262">
        <v>1.3422471719999999E-2</v>
      </c>
      <c r="M9" s="262">
        <v>1.3422471719999999E-2</v>
      </c>
      <c r="N9" s="262">
        <v>1.3422471719999999E-2</v>
      </c>
      <c r="O9" s="262">
        <v>1.3422471719999999E-2</v>
      </c>
      <c r="P9" s="282">
        <v>1.3422471719999999E-2</v>
      </c>
      <c r="Q9" s="282">
        <v>1.3422471719999999E-2</v>
      </c>
      <c r="R9" s="282">
        <v>1.0872202093199999E-2</v>
      </c>
      <c r="S9" s="282">
        <v>1.0872202093199999E-2</v>
      </c>
      <c r="T9" s="282">
        <v>1.0872202093199999E-2</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282">
        <v>0</v>
      </c>
      <c r="AU9" s="282">
        <v>0</v>
      </c>
      <c r="AV9" s="262">
        <f t="shared" si="30"/>
        <v>0.12657390831959997</v>
      </c>
    </row>
    <row r="10" spans="1:48" ht="15.75" customHeight="1" x14ac:dyDescent="0.3">
      <c r="A10" s="260" t="s">
        <v>488</v>
      </c>
      <c r="B10" s="261">
        <v>10</v>
      </c>
      <c r="C10" s="262">
        <v>9.5633567999999988E-3</v>
      </c>
      <c r="D10" s="263">
        <v>1</v>
      </c>
      <c r="E10" s="281"/>
      <c r="F10" s="281"/>
      <c r="G10" s="281"/>
      <c r="H10" s="281"/>
      <c r="I10" s="281"/>
      <c r="J10" s="281"/>
      <c r="K10" s="262">
        <v>9.5633567999999988E-3</v>
      </c>
      <c r="L10" s="262">
        <v>9.5633567999999988E-3</v>
      </c>
      <c r="M10" s="262">
        <v>9.5633567999999988E-3</v>
      </c>
      <c r="N10" s="262">
        <v>9.5633567999999988E-3</v>
      </c>
      <c r="O10" s="262">
        <v>9.5633567999999988E-3</v>
      </c>
      <c r="P10" s="282">
        <v>9.5633567999999988E-3</v>
      </c>
      <c r="Q10" s="282">
        <v>9.5633567999999988E-3</v>
      </c>
      <c r="R10" s="282">
        <v>6.4074490559999997E-3</v>
      </c>
      <c r="S10" s="282">
        <v>6.4074490559999997E-3</v>
      </c>
      <c r="T10" s="282">
        <v>6.4074490559999997E-3</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s="282">
        <v>0</v>
      </c>
      <c r="AR10" s="282">
        <v>0</v>
      </c>
      <c r="AS10" s="282">
        <v>0</v>
      </c>
      <c r="AT10" s="282">
        <v>0</v>
      </c>
      <c r="AU10" s="282">
        <v>0</v>
      </c>
      <c r="AV10" s="262">
        <f t="shared" si="30"/>
        <v>8.6165844768000002E-2</v>
      </c>
    </row>
    <row r="11" spans="1:48" ht="15.75" customHeight="1" x14ac:dyDescent="0.3">
      <c r="A11" s="260" t="s">
        <v>489</v>
      </c>
      <c r="B11" s="261">
        <v>10</v>
      </c>
      <c r="C11" s="262">
        <v>5.8326047727272727E-3</v>
      </c>
      <c r="D11" s="263">
        <v>1</v>
      </c>
      <c r="E11" s="281"/>
      <c r="F11" s="281"/>
      <c r="G11" s="281"/>
      <c r="H11" s="281"/>
      <c r="I11" s="281"/>
      <c r="J11" s="281"/>
      <c r="K11" s="262">
        <v>5.8326047727272727E-3</v>
      </c>
      <c r="L11" s="262">
        <v>5.8326047727272727E-3</v>
      </c>
      <c r="M11" s="262">
        <v>5.8326047727272727E-3</v>
      </c>
      <c r="N11" s="262">
        <v>5.8326047727272727E-3</v>
      </c>
      <c r="O11" s="262">
        <v>5.8326047727272727E-3</v>
      </c>
      <c r="P11" s="282">
        <v>5.8326047727272727E-3</v>
      </c>
      <c r="Q11" s="282">
        <v>5.8326047727272727E-3</v>
      </c>
      <c r="R11" s="282">
        <v>4.2578014840909091E-3</v>
      </c>
      <c r="S11" s="282">
        <v>4.2578014840909091E-3</v>
      </c>
      <c r="T11" s="282">
        <v>4.2578014840909091E-3</v>
      </c>
      <c r="U11" s="282">
        <v>0</v>
      </c>
      <c r="V11" s="282">
        <v>0</v>
      </c>
      <c r="W11" s="282">
        <v>0</v>
      </c>
      <c r="X11" s="282">
        <v>0</v>
      </c>
      <c r="Y11" s="282">
        <v>0</v>
      </c>
      <c r="Z11" s="282">
        <v>0</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s="282">
        <v>0</v>
      </c>
      <c r="AR11" s="282">
        <v>0</v>
      </c>
      <c r="AS11" s="282">
        <v>0</v>
      </c>
      <c r="AT11" s="282">
        <v>0</v>
      </c>
      <c r="AU11" s="282">
        <v>0</v>
      </c>
      <c r="AV11" s="262">
        <f t="shared" si="30"/>
        <v>5.3601637861363641E-2</v>
      </c>
    </row>
    <row r="12" spans="1:48" ht="15.75" customHeight="1" x14ac:dyDescent="0.3">
      <c r="A12" s="183" t="s">
        <v>480</v>
      </c>
      <c r="B12" s="265"/>
      <c r="C12" s="266">
        <f>SUM(C5:C11)</f>
        <v>31.613754103412731</v>
      </c>
      <c r="D12" s="267">
        <f>K12/C12</f>
        <v>1</v>
      </c>
      <c r="E12" s="268"/>
      <c r="F12" s="268"/>
      <c r="G12" s="269"/>
      <c r="H12" s="269"/>
      <c r="I12" s="270"/>
      <c r="J12" s="270"/>
      <c r="K12" s="266">
        <f>SUM(K5:K11)</f>
        <v>31.613754103412731</v>
      </c>
      <c r="L12" s="266">
        <f>SUM(L5:L11)</f>
        <v>31.613754103412731</v>
      </c>
      <c r="M12" s="266">
        <f t="shared" ref="M12:AU12" si="31">SUM(M5:M11)</f>
        <v>31.613754103412731</v>
      </c>
      <c r="N12" s="266">
        <f t="shared" si="31"/>
        <v>31.613754103412731</v>
      </c>
      <c r="O12" s="266">
        <f t="shared" si="31"/>
        <v>31.613754103412731</v>
      </c>
      <c r="P12" s="266">
        <f t="shared" si="31"/>
        <v>31.613754103412731</v>
      </c>
      <c r="Q12" s="266">
        <f t="shared" si="31"/>
        <v>31.613754103412731</v>
      </c>
      <c r="R12" s="266">
        <f t="shared" si="31"/>
        <v>23.80176597941449</v>
      </c>
      <c r="S12" s="266">
        <f t="shared" si="31"/>
        <v>23.80176597941449</v>
      </c>
      <c r="T12" s="266">
        <f t="shared" si="31"/>
        <v>23.80176597941449</v>
      </c>
      <c r="U12" s="266">
        <f t="shared" si="31"/>
        <v>0</v>
      </c>
      <c r="V12" s="266">
        <f t="shared" si="31"/>
        <v>0</v>
      </c>
      <c r="W12" s="266">
        <f t="shared" si="31"/>
        <v>0</v>
      </c>
      <c r="X12" s="266">
        <f t="shared" si="31"/>
        <v>0</v>
      </c>
      <c r="Y12" s="266">
        <f t="shared" si="31"/>
        <v>0</v>
      </c>
      <c r="Z12" s="266">
        <f t="shared" si="31"/>
        <v>0</v>
      </c>
      <c r="AA12" s="266">
        <f t="shared" si="31"/>
        <v>0</v>
      </c>
      <c r="AB12" s="266">
        <f t="shared" si="31"/>
        <v>0</v>
      </c>
      <c r="AC12" s="266">
        <f t="shared" si="31"/>
        <v>0</v>
      </c>
      <c r="AD12" s="266">
        <f t="shared" si="31"/>
        <v>0</v>
      </c>
      <c r="AE12" s="266">
        <f t="shared" si="31"/>
        <v>0</v>
      </c>
      <c r="AF12" s="266">
        <f t="shared" si="31"/>
        <v>0</v>
      </c>
      <c r="AG12" s="266">
        <f t="shared" si="31"/>
        <v>0</v>
      </c>
      <c r="AH12" s="266">
        <f t="shared" si="31"/>
        <v>0</v>
      </c>
      <c r="AI12" s="266">
        <f t="shared" si="31"/>
        <v>0</v>
      </c>
      <c r="AJ12" s="266">
        <f t="shared" si="31"/>
        <v>0</v>
      </c>
      <c r="AK12" s="266">
        <f t="shared" si="31"/>
        <v>0</v>
      </c>
      <c r="AL12" s="266">
        <f t="shared" si="31"/>
        <v>0</v>
      </c>
      <c r="AM12" s="266">
        <f t="shared" si="31"/>
        <v>0</v>
      </c>
      <c r="AN12" s="266">
        <f t="shared" si="31"/>
        <v>0</v>
      </c>
      <c r="AO12" s="266">
        <f t="shared" si="31"/>
        <v>0</v>
      </c>
      <c r="AP12" s="266">
        <f t="shared" si="31"/>
        <v>0</v>
      </c>
      <c r="AQ12" s="266">
        <f t="shared" si="31"/>
        <v>0</v>
      </c>
      <c r="AR12" s="266">
        <f t="shared" si="31"/>
        <v>0</v>
      </c>
      <c r="AS12" s="266">
        <f t="shared" si="31"/>
        <v>0</v>
      </c>
      <c r="AT12" s="266">
        <f t="shared" si="31"/>
        <v>0</v>
      </c>
      <c r="AU12" s="266">
        <f t="shared" si="31"/>
        <v>0</v>
      </c>
      <c r="AV12" s="193">
        <f>SUM(AV5:AV11)</f>
        <v>292.70157666213265</v>
      </c>
    </row>
    <row r="13" spans="1:48" ht="15.75" customHeight="1" x14ac:dyDescent="0.3">
      <c r="A13" s="183" t="s">
        <v>481</v>
      </c>
      <c r="B13" s="188"/>
      <c r="C13" s="271"/>
      <c r="D13" s="272"/>
      <c r="E13" s="268"/>
      <c r="F13" s="268"/>
      <c r="G13" s="269"/>
      <c r="H13" s="269"/>
      <c r="I13" s="270"/>
      <c r="J13" s="270"/>
      <c r="K13" s="266">
        <v>0</v>
      </c>
      <c r="L13" s="266">
        <f>K12-L12</f>
        <v>0</v>
      </c>
      <c r="M13" s="266">
        <f t="shared" ref="M13:AU13" si="32">L12-M12</f>
        <v>0</v>
      </c>
      <c r="N13" s="266">
        <f t="shared" si="32"/>
        <v>0</v>
      </c>
      <c r="O13" s="266">
        <f t="shared" si="32"/>
        <v>0</v>
      </c>
      <c r="P13" s="266">
        <f t="shared" si="32"/>
        <v>0</v>
      </c>
      <c r="Q13" s="266">
        <f t="shared" si="32"/>
        <v>0</v>
      </c>
      <c r="R13" s="266">
        <f t="shared" si="32"/>
        <v>7.8119881239982405</v>
      </c>
      <c r="S13" s="266">
        <f t="shared" si="32"/>
        <v>0</v>
      </c>
      <c r="T13" s="266">
        <f t="shared" si="32"/>
        <v>0</v>
      </c>
      <c r="U13" s="266">
        <f t="shared" si="32"/>
        <v>23.80176597941449</v>
      </c>
      <c r="V13" s="266">
        <f t="shared" si="32"/>
        <v>0</v>
      </c>
      <c r="W13" s="266">
        <f t="shared" si="32"/>
        <v>0</v>
      </c>
      <c r="X13" s="266">
        <f t="shared" si="32"/>
        <v>0</v>
      </c>
      <c r="Y13" s="266">
        <f t="shared" si="32"/>
        <v>0</v>
      </c>
      <c r="Z13" s="266">
        <f t="shared" si="32"/>
        <v>0</v>
      </c>
      <c r="AA13" s="266">
        <f t="shared" si="32"/>
        <v>0</v>
      </c>
      <c r="AB13" s="266">
        <f t="shared" si="32"/>
        <v>0</v>
      </c>
      <c r="AC13" s="266">
        <f t="shared" si="32"/>
        <v>0</v>
      </c>
      <c r="AD13" s="266">
        <f t="shared" si="32"/>
        <v>0</v>
      </c>
      <c r="AE13" s="266">
        <f t="shared" si="32"/>
        <v>0</v>
      </c>
      <c r="AF13" s="266">
        <f t="shared" si="32"/>
        <v>0</v>
      </c>
      <c r="AG13" s="266">
        <f t="shared" si="32"/>
        <v>0</v>
      </c>
      <c r="AH13" s="266">
        <f t="shared" si="32"/>
        <v>0</v>
      </c>
      <c r="AI13" s="266">
        <f t="shared" si="32"/>
        <v>0</v>
      </c>
      <c r="AJ13" s="266">
        <f t="shared" si="32"/>
        <v>0</v>
      </c>
      <c r="AK13" s="266">
        <f t="shared" si="32"/>
        <v>0</v>
      </c>
      <c r="AL13" s="266">
        <f t="shared" si="32"/>
        <v>0</v>
      </c>
      <c r="AM13" s="266">
        <f t="shared" si="32"/>
        <v>0</v>
      </c>
      <c r="AN13" s="266">
        <f t="shared" si="32"/>
        <v>0</v>
      </c>
      <c r="AO13" s="266">
        <f t="shared" si="32"/>
        <v>0</v>
      </c>
      <c r="AP13" s="266">
        <f t="shared" si="32"/>
        <v>0</v>
      </c>
      <c r="AQ13" s="266">
        <f t="shared" si="32"/>
        <v>0</v>
      </c>
      <c r="AR13" s="266">
        <f t="shared" si="32"/>
        <v>0</v>
      </c>
      <c r="AS13" s="266">
        <f t="shared" si="32"/>
        <v>0</v>
      </c>
      <c r="AT13" s="266">
        <f t="shared" si="32"/>
        <v>0</v>
      </c>
      <c r="AU13" s="266">
        <f t="shared" si="32"/>
        <v>0</v>
      </c>
      <c r="AV13" s="273"/>
    </row>
    <row r="14" spans="1:48" ht="15.75" customHeight="1" x14ac:dyDescent="0.3">
      <c r="A14" s="183" t="s">
        <v>482</v>
      </c>
      <c r="B14" s="188"/>
      <c r="C14" s="271"/>
      <c r="D14" s="272"/>
      <c r="E14" s="268"/>
      <c r="F14" s="268"/>
      <c r="G14" s="269"/>
      <c r="H14" s="269"/>
      <c r="I14" s="270"/>
      <c r="J14" s="270"/>
      <c r="K14" s="266">
        <f>$K$12-K12</f>
        <v>0</v>
      </c>
      <c r="L14" s="266">
        <f>$K$12-L12</f>
        <v>0</v>
      </c>
      <c r="M14" s="266">
        <f t="shared" ref="M14:AU14" si="33">$K$12-M12</f>
        <v>0</v>
      </c>
      <c r="N14" s="266">
        <f t="shared" si="33"/>
        <v>0</v>
      </c>
      <c r="O14" s="266">
        <f t="shared" si="33"/>
        <v>0</v>
      </c>
      <c r="P14" s="266">
        <f t="shared" si="33"/>
        <v>0</v>
      </c>
      <c r="Q14" s="266">
        <f t="shared" si="33"/>
        <v>0</v>
      </c>
      <c r="R14" s="266">
        <f t="shared" si="33"/>
        <v>7.8119881239982405</v>
      </c>
      <c r="S14" s="266">
        <f t="shared" si="33"/>
        <v>7.8119881239982405</v>
      </c>
      <c r="T14" s="266">
        <f t="shared" si="33"/>
        <v>7.8119881239982405</v>
      </c>
      <c r="U14" s="266">
        <f t="shared" si="33"/>
        <v>31.613754103412731</v>
      </c>
      <c r="V14" s="266">
        <f t="shared" si="33"/>
        <v>31.613754103412731</v>
      </c>
      <c r="W14" s="266">
        <f t="shared" si="33"/>
        <v>31.613754103412731</v>
      </c>
      <c r="X14" s="266">
        <f t="shared" si="33"/>
        <v>31.613754103412731</v>
      </c>
      <c r="Y14" s="266">
        <f t="shared" si="33"/>
        <v>31.613754103412731</v>
      </c>
      <c r="Z14" s="266">
        <f t="shared" si="33"/>
        <v>31.613754103412731</v>
      </c>
      <c r="AA14" s="266">
        <f t="shared" si="33"/>
        <v>31.613754103412731</v>
      </c>
      <c r="AB14" s="266">
        <f t="shared" si="33"/>
        <v>31.613754103412731</v>
      </c>
      <c r="AC14" s="266">
        <f t="shared" si="33"/>
        <v>31.613754103412731</v>
      </c>
      <c r="AD14" s="266">
        <f t="shared" si="33"/>
        <v>31.613754103412731</v>
      </c>
      <c r="AE14" s="266">
        <f t="shared" si="33"/>
        <v>31.613754103412731</v>
      </c>
      <c r="AF14" s="266">
        <f t="shared" si="33"/>
        <v>31.613754103412731</v>
      </c>
      <c r="AG14" s="266">
        <f t="shared" si="33"/>
        <v>31.613754103412731</v>
      </c>
      <c r="AH14" s="266">
        <f t="shared" si="33"/>
        <v>31.613754103412731</v>
      </c>
      <c r="AI14" s="266">
        <f t="shared" si="33"/>
        <v>31.613754103412731</v>
      </c>
      <c r="AJ14" s="266">
        <f t="shared" si="33"/>
        <v>31.613754103412731</v>
      </c>
      <c r="AK14" s="266">
        <f t="shared" si="33"/>
        <v>31.613754103412731</v>
      </c>
      <c r="AL14" s="266">
        <f t="shared" si="33"/>
        <v>31.613754103412731</v>
      </c>
      <c r="AM14" s="266">
        <f t="shared" si="33"/>
        <v>31.613754103412731</v>
      </c>
      <c r="AN14" s="266">
        <f t="shared" si="33"/>
        <v>31.613754103412731</v>
      </c>
      <c r="AO14" s="266">
        <f t="shared" si="33"/>
        <v>31.613754103412731</v>
      </c>
      <c r="AP14" s="266">
        <f t="shared" si="33"/>
        <v>31.613754103412731</v>
      </c>
      <c r="AQ14" s="266">
        <f t="shared" si="33"/>
        <v>31.613754103412731</v>
      </c>
      <c r="AR14" s="266">
        <f t="shared" si="33"/>
        <v>31.613754103412731</v>
      </c>
      <c r="AS14" s="266">
        <f t="shared" si="33"/>
        <v>31.613754103412731</v>
      </c>
      <c r="AT14" s="266">
        <f t="shared" si="33"/>
        <v>31.613754103412731</v>
      </c>
      <c r="AU14" s="266">
        <f t="shared" si="33"/>
        <v>31.613754103412731</v>
      </c>
      <c r="AV14" s="274"/>
    </row>
    <row r="15" spans="1:48" ht="15.75" customHeight="1" x14ac:dyDescent="0.3">
      <c r="A15" s="275" t="s">
        <v>66</v>
      </c>
      <c r="B15" s="276">
        <f>SUMPRODUCT(B5:B11,C5:C11)/C12</f>
        <v>10</v>
      </c>
      <c r="C15" s="277"/>
      <c r="D15" s="278"/>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80"/>
      <c r="AE15" s="280"/>
      <c r="AF15" s="280"/>
      <c r="AG15" s="280"/>
      <c r="AH15" s="280"/>
      <c r="AI15" s="280"/>
      <c r="AJ15" s="280"/>
      <c r="AK15" s="279"/>
      <c r="AL15" s="279"/>
      <c r="AM15" s="279"/>
      <c r="AN15" s="279"/>
      <c r="AO15" s="280"/>
      <c r="AP15" s="280"/>
      <c r="AQ15" s="280"/>
      <c r="AR15" s="280"/>
      <c r="AS15" s="280"/>
      <c r="AT15" s="280"/>
      <c r="AU15" s="280"/>
      <c r="AV15" s="279"/>
    </row>
    <row r="16" spans="1:48" ht="15.75" customHeight="1" x14ac:dyDescent="0.3">
      <c r="A16" s="30"/>
      <c r="B16" s="30"/>
      <c r="C16" s="30"/>
      <c r="D16" s="30"/>
      <c r="E16" s="30"/>
      <c r="F16" s="30"/>
      <c r="G16" s="30"/>
      <c r="H16" s="30"/>
      <c r="I16" s="30"/>
      <c r="J16" s="30"/>
      <c r="K16" s="30"/>
      <c r="L16" s="30"/>
      <c r="M16" s="30"/>
      <c r="N16" s="30"/>
      <c r="O16" s="30"/>
      <c r="P16" s="30"/>
      <c r="Q16" s="30"/>
      <c r="R16" s="30"/>
      <c r="S16" s="30"/>
      <c r="T16" s="30"/>
      <c r="AV16" s="30"/>
    </row>
    <row r="17" spans="1:48" x14ac:dyDescent="0.3">
      <c r="A17" s="518" t="s">
        <v>2</v>
      </c>
      <c r="B17" s="519"/>
      <c r="C17" s="519"/>
      <c r="D17" s="519"/>
      <c r="T17" s="30"/>
      <c r="AV17" s="30"/>
    </row>
    <row r="18" spans="1:48" x14ac:dyDescent="0.3">
      <c r="A18" s="520" t="s">
        <v>520</v>
      </c>
      <c r="B18" s="521"/>
      <c r="C18" s="521"/>
      <c r="D18" s="522"/>
    </row>
    <row r="21" spans="1:48" x14ac:dyDescent="0.3">
      <c r="O21" s="59"/>
    </row>
  </sheetData>
  <mergeCells count="7">
    <mergeCell ref="A17:D17"/>
    <mergeCell ref="A18:D18"/>
    <mergeCell ref="A3:A4"/>
    <mergeCell ref="B3:B4"/>
    <mergeCell ref="C3:C4"/>
    <mergeCell ref="D3:D4"/>
    <mergeCell ref="AV3:AV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370-0016-4E6B-9821-E2A2462017F3}">
  <dimension ref="A1:AV30"/>
  <sheetViews>
    <sheetView workbookViewId="0">
      <selection activeCell="K3" sqref="K3:AU4"/>
    </sheetView>
    <sheetView workbookViewId="1"/>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526</v>
      </c>
    </row>
    <row r="2" spans="1:48" x14ac:dyDescent="0.3">
      <c r="A2" s="87"/>
    </row>
    <row r="3" spans="1:48" ht="15.75" customHeight="1" x14ac:dyDescent="0.3">
      <c r="A3" s="508" t="s">
        <v>245</v>
      </c>
      <c r="B3" s="510" t="s">
        <v>0</v>
      </c>
      <c r="C3" s="510" t="s">
        <v>282</v>
      </c>
      <c r="D3" s="510" t="s">
        <v>57</v>
      </c>
      <c r="E3" s="122"/>
      <c r="F3" s="50"/>
      <c r="G3" s="50"/>
      <c r="H3" s="50"/>
      <c r="I3" s="50"/>
      <c r="J3" s="5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2"/>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505</v>
      </c>
      <c r="B5" s="179">
        <v>16</v>
      </c>
      <c r="C5" s="215">
        <v>2932.8205550845555</v>
      </c>
      <c r="D5" s="216">
        <f>K5/C5</f>
        <v>1</v>
      </c>
      <c r="E5" s="181"/>
      <c r="F5" s="181"/>
      <c r="G5" s="181"/>
      <c r="H5" s="181"/>
      <c r="I5" s="181"/>
      <c r="J5" s="217"/>
      <c r="K5" s="215">
        <v>2932.8205550845555</v>
      </c>
      <c r="L5" s="215">
        <v>2932.8205550845555</v>
      </c>
      <c r="M5" s="215">
        <v>2932.8205550845555</v>
      </c>
      <c r="N5" s="215">
        <v>2932.8205550845555</v>
      </c>
      <c r="O5" s="215">
        <v>2932.8205550845555</v>
      </c>
      <c r="P5" s="215">
        <v>2932.8205550845555</v>
      </c>
      <c r="Q5" s="215">
        <v>2868.3664433464082</v>
      </c>
      <c r="R5" s="215">
        <v>2868.3664433464082</v>
      </c>
      <c r="S5" s="215">
        <v>2868.3664433464082</v>
      </c>
      <c r="T5" s="215">
        <v>2868.3664433464082</v>
      </c>
      <c r="U5" s="215">
        <v>2868.3664433464082</v>
      </c>
      <c r="V5" s="215">
        <v>2868.3664433464082</v>
      </c>
      <c r="W5" s="215">
        <v>2868.3664433464082</v>
      </c>
      <c r="X5" s="215">
        <v>2868.3664433464082</v>
      </c>
      <c r="Y5" s="215">
        <v>2868.3664433464082</v>
      </c>
      <c r="Z5" s="215">
        <v>2868.3664433464082</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23" si="1">SUM(E5:AU5)</f>
        <v>46280.587763971409</v>
      </c>
    </row>
    <row r="6" spans="1:48" x14ac:dyDescent="0.3">
      <c r="A6" s="202" t="s">
        <v>181</v>
      </c>
      <c r="B6" s="179">
        <v>15.999999999999996</v>
      </c>
      <c r="C6" s="215">
        <v>2226.4226124860511</v>
      </c>
      <c r="D6" s="216">
        <f t="shared" ref="D6:D23" si="2">K6/C6</f>
        <v>1</v>
      </c>
      <c r="E6" s="181"/>
      <c r="F6" s="181"/>
      <c r="G6" s="181"/>
      <c r="H6" s="181"/>
      <c r="I6" s="181"/>
      <c r="J6" s="217"/>
      <c r="K6" s="215">
        <v>2226.4226124860511</v>
      </c>
      <c r="L6" s="215">
        <v>2226.4226124860511</v>
      </c>
      <c r="M6" s="215">
        <v>2226.4226124860511</v>
      </c>
      <c r="N6" s="215">
        <v>2226.4226124860511</v>
      </c>
      <c r="O6" s="215">
        <v>2226.4226124860511</v>
      </c>
      <c r="P6" s="215">
        <v>2226.4226124860511</v>
      </c>
      <c r="Q6" s="215">
        <v>2046.9898469658256</v>
      </c>
      <c r="R6" s="215">
        <v>2046.9898469658256</v>
      </c>
      <c r="S6" s="215">
        <v>2046.9898469658256</v>
      </c>
      <c r="T6" s="215">
        <v>2046.9898469658256</v>
      </c>
      <c r="U6" s="215">
        <v>2046.9898469658256</v>
      </c>
      <c r="V6" s="215">
        <v>2046.9898469658256</v>
      </c>
      <c r="W6" s="215">
        <v>2046.9898469658256</v>
      </c>
      <c r="X6" s="215">
        <v>2046.9898469658256</v>
      </c>
      <c r="Y6" s="215">
        <v>2046.9898469658256</v>
      </c>
      <c r="Z6" s="215">
        <v>2046.9898469658256</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f t="shared" si="1"/>
        <v>33828.434144574559</v>
      </c>
    </row>
    <row r="7" spans="1:48" x14ac:dyDescent="0.3">
      <c r="A7" s="202" t="s">
        <v>27</v>
      </c>
      <c r="B7" s="179">
        <v>10.999999999999998</v>
      </c>
      <c r="C7" s="215">
        <v>1262.7421851047934</v>
      </c>
      <c r="D7" s="216">
        <f t="shared" si="2"/>
        <v>1</v>
      </c>
      <c r="E7" s="181"/>
      <c r="F7" s="181"/>
      <c r="G7" s="181"/>
      <c r="H7" s="181"/>
      <c r="I7" s="181"/>
      <c r="J7" s="217"/>
      <c r="K7" s="215">
        <v>1262.7421851047934</v>
      </c>
      <c r="L7" s="215">
        <v>1262.7421851047934</v>
      </c>
      <c r="M7" s="215">
        <v>1262.7421851047934</v>
      </c>
      <c r="N7" s="215">
        <v>1262.7421851047934</v>
      </c>
      <c r="O7" s="215">
        <v>1262.7421851047934</v>
      </c>
      <c r="P7" s="215">
        <v>1262.7421851047934</v>
      </c>
      <c r="Q7" s="215">
        <v>1262.7421851047934</v>
      </c>
      <c r="R7" s="215">
        <v>1262.7421851047934</v>
      </c>
      <c r="S7" s="215">
        <v>1262.7421851047934</v>
      </c>
      <c r="T7" s="215">
        <v>1262.7421851047934</v>
      </c>
      <c r="U7" s="215">
        <v>1262.7421851047934</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f t="shared" si="1"/>
        <v>13890.164036152724</v>
      </c>
    </row>
    <row r="8" spans="1:48" x14ac:dyDescent="0.3">
      <c r="A8" s="202" t="s">
        <v>527</v>
      </c>
      <c r="B8" s="179">
        <v>8.9999999999999982</v>
      </c>
      <c r="C8" s="215">
        <v>1195.0504632000002</v>
      </c>
      <c r="D8" s="216">
        <f t="shared" si="2"/>
        <v>1</v>
      </c>
      <c r="E8" s="181"/>
      <c r="F8" s="181"/>
      <c r="G8" s="181"/>
      <c r="H8" s="181"/>
      <c r="I8" s="181"/>
      <c r="J8" s="217"/>
      <c r="K8" s="215">
        <v>1195.0504632000002</v>
      </c>
      <c r="L8" s="215">
        <v>1195.0504632000002</v>
      </c>
      <c r="M8" s="215">
        <v>1195.0504632000002</v>
      </c>
      <c r="N8" s="215">
        <v>1195.0504632000002</v>
      </c>
      <c r="O8" s="215">
        <v>1195.0504632000002</v>
      </c>
      <c r="P8" s="215">
        <v>1195.0504632000002</v>
      </c>
      <c r="Q8" s="215">
        <v>1195.0504632000002</v>
      </c>
      <c r="R8" s="215">
        <v>1195.0504632000002</v>
      </c>
      <c r="S8" s="215">
        <v>1195.0504632000002</v>
      </c>
      <c r="T8" s="215">
        <v>0</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f t="shared" ref="AV8:AV9" si="3">SUM(E8:AU8)</f>
        <v>10755.454168800003</v>
      </c>
    </row>
    <row r="9" spans="1:48" x14ac:dyDescent="0.3">
      <c r="A9" s="202" t="s">
        <v>44</v>
      </c>
      <c r="B9" s="179">
        <v>10.000000000000009</v>
      </c>
      <c r="C9" s="215">
        <v>921.87345991470863</v>
      </c>
      <c r="D9" s="216">
        <f t="shared" si="2"/>
        <v>1</v>
      </c>
      <c r="E9" s="181"/>
      <c r="F9" s="181"/>
      <c r="G9" s="181"/>
      <c r="H9" s="181"/>
      <c r="I9" s="181"/>
      <c r="J9" s="217"/>
      <c r="K9" s="215">
        <v>921.87345991470863</v>
      </c>
      <c r="L9" s="215">
        <v>921.87345991470863</v>
      </c>
      <c r="M9" s="215">
        <v>921.87345991470863</v>
      </c>
      <c r="N9" s="215">
        <v>921.87345991470863</v>
      </c>
      <c r="O9" s="215">
        <v>921.87345991470863</v>
      </c>
      <c r="P9" s="215">
        <v>921.87345991470863</v>
      </c>
      <c r="Q9" s="215">
        <v>921.87345991470863</v>
      </c>
      <c r="R9" s="215">
        <v>921.87345991470863</v>
      </c>
      <c r="S9" s="215">
        <v>921.87345991470863</v>
      </c>
      <c r="T9" s="215">
        <v>921.87345991470863</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f t="shared" si="3"/>
        <v>9218.7345991470847</v>
      </c>
    </row>
    <row r="10" spans="1:48" x14ac:dyDescent="0.3">
      <c r="A10" s="202" t="s">
        <v>187</v>
      </c>
      <c r="B10" s="179">
        <v>9.9999999999999858</v>
      </c>
      <c r="C10" s="215">
        <v>588.15031908959293</v>
      </c>
      <c r="D10" s="216">
        <f t="shared" si="2"/>
        <v>1</v>
      </c>
      <c r="E10" s="181"/>
      <c r="F10" s="181"/>
      <c r="G10" s="181"/>
      <c r="H10" s="181"/>
      <c r="I10" s="181"/>
      <c r="J10" s="217"/>
      <c r="K10" s="215">
        <v>588.15031908959293</v>
      </c>
      <c r="L10" s="215">
        <v>588.15031908959293</v>
      </c>
      <c r="M10" s="215">
        <v>588.15031908959293</v>
      </c>
      <c r="N10" s="215">
        <v>588.15031908959293</v>
      </c>
      <c r="O10" s="215">
        <v>588.15031908959293</v>
      </c>
      <c r="P10" s="215">
        <v>588.15031908959293</v>
      </c>
      <c r="Q10" s="215">
        <v>588.15031908959293</v>
      </c>
      <c r="R10" s="215">
        <v>588.15031908959293</v>
      </c>
      <c r="S10" s="215">
        <v>588.15031908959293</v>
      </c>
      <c r="T10" s="215">
        <v>588.15031908959293</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f t="shared" si="1"/>
        <v>5881.503190895929</v>
      </c>
    </row>
    <row r="11" spans="1:48" x14ac:dyDescent="0.3">
      <c r="A11" s="202" t="s">
        <v>139</v>
      </c>
      <c r="B11" s="179">
        <v>8</v>
      </c>
      <c r="C11" s="215">
        <v>509.20360995787507</v>
      </c>
      <c r="D11" s="216">
        <f t="shared" si="2"/>
        <v>1</v>
      </c>
      <c r="E11" s="181"/>
      <c r="F11" s="181"/>
      <c r="G11" s="181"/>
      <c r="H11" s="181"/>
      <c r="I11" s="181"/>
      <c r="J11" s="217"/>
      <c r="K11" s="215">
        <v>509.20360995787507</v>
      </c>
      <c r="L11" s="215">
        <v>509.20360995787507</v>
      </c>
      <c r="M11" s="215">
        <v>509.20360995787507</v>
      </c>
      <c r="N11" s="215">
        <v>509.20360995787507</v>
      </c>
      <c r="O11" s="215">
        <v>509.20360995787507</v>
      </c>
      <c r="P11" s="215">
        <v>509.20360995787507</v>
      </c>
      <c r="Q11" s="215">
        <v>509.20360995787507</v>
      </c>
      <c r="R11" s="215">
        <v>509.20360995787507</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f t="shared" si="1"/>
        <v>4073.6288796630001</v>
      </c>
    </row>
    <row r="12" spans="1:48" x14ac:dyDescent="0.3">
      <c r="A12" s="202" t="s">
        <v>528</v>
      </c>
      <c r="B12" s="179">
        <v>8</v>
      </c>
      <c r="C12" s="215">
        <v>389.56978504399996</v>
      </c>
      <c r="D12" s="216">
        <f t="shared" si="2"/>
        <v>1</v>
      </c>
      <c r="E12" s="181"/>
      <c r="F12" s="181"/>
      <c r="G12" s="181"/>
      <c r="H12" s="181"/>
      <c r="I12" s="181"/>
      <c r="J12" s="217"/>
      <c r="K12" s="215">
        <v>389.56978504399996</v>
      </c>
      <c r="L12" s="215">
        <v>389.56978504399996</v>
      </c>
      <c r="M12" s="215">
        <v>389.56978504399996</v>
      </c>
      <c r="N12" s="215">
        <v>389.56978504399996</v>
      </c>
      <c r="O12" s="215">
        <v>389.56978504399996</v>
      </c>
      <c r="P12" s="215">
        <v>389.56978504399996</v>
      </c>
      <c r="Q12" s="215">
        <v>389.56978504399996</v>
      </c>
      <c r="R12" s="215">
        <v>389.56978504399996</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f t="shared" si="1"/>
        <v>3116.5582803520001</v>
      </c>
    </row>
    <row r="13" spans="1:48" x14ac:dyDescent="0.3">
      <c r="A13" s="202" t="s">
        <v>45</v>
      </c>
      <c r="B13" s="179">
        <v>15.000000000000004</v>
      </c>
      <c r="C13" s="215">
        <v>296.1305999999999</v>
      </c>
      <c r="D13" s="216">
        <f t="shared" si="2"/>
        <v>1</v>
      </c>
      <c r="E13" s="181"/>
      <c r="F13" s="181"/>
      <c r="G13" s="181"/>
      <c r="H13" s="181"/>
      <c r="I13" s="181"/>
      <c r="J13" s="217"/>
      <c r="K13" s="215">
        <v>296.1305999999999</v>
      </c>
      <c r="L13" s="215">
        <v>296.1305999999999</v>
      </c>
      <c r="M13" s="215">
        <v>296.1305999999999</v>
      </c>
      <c r="N13" s="215">
        <v>296.1305999999999</v>
      </c>
      <c r="O13" s="215">
        <v>296.1305999999999</v>
      </c>
      <c r="P13" s="215">
        <v>296.1305999999999</v>
      </c>
      <c r="Q13" s="215">
        <v>296.1305999999999</v>
      </c>
      <c r="R13" s="215">
        <v>296.1305999999999</v>
      </c>
      <c r="S13" s="215">
        <v>296.1305999999999</v>
      </c>
      <c r="T13" s="215">
        <v>296.1305999999999</v>
      </c>
      <c r="U13" s="215">
        <v>296.1305999999999</v>
      </c>
      <c r="V13" s="215">
        <v>296.1305999999999</v>
      </c>
      <c r="W13" s="215">
        <v>296.1305999999999</v>
      </c>
      <c r="X13" s="215">
        <v>296.1305999999999</v>
      </c>
      <c r="Y13" s="215">
        <v>296.1305999999999</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f t="shared" si="1"/>
        <v>4441.958999999998</v>
      </c>
    </row>
    <row r="14" spans="1:48" x14ac:dyDescent="0.3">
      <c r="A14" s="202" t="s">
        <v>133</v>
      </c>
      <c r="B14" s="179">
        <v>6.9999999999999929</v>
      </c>
      <c r="C14" s="215">
        <v>198.21320000000009</v>
      </c>
      <c r="D14" s="216">
        <f t="shared" si="2"/>
        <v>1</v>
      </c>
      <c r="E14" s="181"/>
      <c r="F14" s="181"/>
      <c r="G14" s="181"/>
      <c r="H14" s="181"/>
      <c r="I14" s="181"/>
      <c r="J14" s="217"/>
      <c r="K14" s="215">
        <v>198.21320000000009</v>
      </c>
      <c r="L14" s="215">
        <v>198.21320000000009</v>
      </c>
      <c r="M14" s="215">
        <v>198.21320000000009</v>
      </c>
      <c r="N14" s="215">
        <v>198.21320000000009</v>
      </c>
      <c r="O14" s="215">
        <v>198.21320000000009</v>
      </c>
      <c r="P14" s="215">
        <v>198.21320000000009</v>
      </c>
      <c r="Q14" s="215">
        <v>198.21320000000009</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f t="shared" si="1"/>
        <v>1387.4924000000008</v>
      </c>
    </row>
    <row r="15" spans="1:48" x14ac:dyDescent="0.3">
      <c r="A15" s="202" t="s">
        <v>145</v>
      </c>
      <c r="B15" s="179">
        <v>10</v>
      </c>
      <c r="C15" s="215">
        <v>170.45311729866569</v>
      </c>
      <c r="D15" s="216">
        <f t="shared" si="2"/>
        <v>1</v>
      </c>
      <c r="E15" s="181"/>
      <c r="F15" s="181"/>
      <c r="G15" s="181"/>
      <c r="H15" s="181"/>
      <c r="I15" s="181"/>
      <c r="J15" s="217"/>
      <c r="K15" s="215">
        <v>170.45311729866569</v>
      </c>
      <c r="L15" s="215">
        <v>170.45311729866569</v>
      </c>
      <c r="M15" s="215">
        <v>170.45311729866569</v>
      </c>
      <c r="N15" s="215">
        <v>170.45311729866569</v>
      </c>
      <c r="O15" s="215">
        <v>170.45311729866569</v>
      </c>
      <c r="P15" s="215">
        <v>170.45311729866569</v>
      </c>
      <c r="Q15" s="215">
        <v>170.45311729866569</v>
      </c>
      <c r="R15" s="215">
        <v>170.45311729866569</v>
      </c>
      <c r="S15" s="215">
        <v>170.45311729866569</v>
      </c>
      <c r="T15" s="215">
        <v>170.45311729866569</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f t="shared" si="1"/>
        <v>1704.5311729866571</v>
      </c>
    </row>
    <row r="16" spans="1:48" x14ac:dyDescent="0.3">
      <c r="A16" s="202" t="s">
        <v>108</v>
      </c>
      <c r="B16" s="179">
        <v>19.999999999999996</v>
      </c>
      <c r="C16" s="215">
        <v>136.51406608976004</v>
      </c>
      <c r="D16" s="216">
        <f t="shared" si="2"/>
        <v>1</v>
      </c>
      <c r="E16" s="181"/>
      <c r="F16" s="181"/>
      <c r="G16" s="181"/>
      <c r="H16" s="181"/>
      <c r="I16" s="181"/>
      <c r="J16" s="217"/>
      <c r="K16" s="215">
        <v>136.51406608976004</v>
      </c>
      <c r="L16" s="215">
        <v>136.51406608976004</v>
      </c>
      <c r="M16" s="215">
        <v>136.51406608976004</v>
      </c>
      <c r="N16" s="215">
        <v>136.51406608976004</v>
      </c>
      <c r="O16" s="215">
        <v>136.51406608976004</v>
      </c>
      <c r="P16" s="215">
        <v>136.51406608976004</v>
      </c>
      <c r="Q16" s="215">
        <v>136.51406608976004</v>
      </c>
      <c r="R16" s="215">
        <v>136.51406608976004</v>
      </c>
      <c r="S16" s="215">
        <v>136.51406608976004</v>
      </c>
      <c r="T16" s="215">
        <v>136.51406608976004</v>
      </c>
      <c r="U16" s="215">
        <v>136.51406608976004</v>
      </c>
      <c r="V16" s="215">
        <v>136.51406608976004</v>
      </c>
      <c r="W16" s="215">
        <v>136.51406608976004</v>
      </c>
      <c r="X16" s="215">
        <v>136.51406608976004</v>
      </c>
      <c r="Y16" s="215">
        <v>136.51406608976004</v>
      </c>
      <c r="Z16" s="215">
        <v>136.51406608976004</v>
      </c>
      <c r="AA16" s="215">
        <v>136.51406608976004</v>
      </c>
      <c r="AB16" s="215">
        <v>136.51406608976004</v>
      </c>
      <c r="AC16" s="215">
        <v>136.51406608976004</v>
      </c>
      <c r="AD16" s="215">
        <v>136.51406608976004</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f t="shared" si="1"/>
        <v>2730.2813217952007</v>
      </c>
    </row>
    <row r="17" spans="1:48" x14ac:dyDescent="0.3">
      <c r="A17" s="202" t="s">
        <v>186</v>
      </c>
      <c r="B17" s="179">
        <v>10</v>
      </c>
      <c r="C17" s="215">
        <v>98.307592159626864</v>
      </c>
      <c r="D17" s="216">
        <f t="shared" si="2"/>
        <v>1</v>
      </c>
      <c r="E17" s="181"/>
      <c r="F17" s="181"/>
      <c r="G17" s="181"/>
      <c r="H17" s="181"/>
      <c r="I17" s="181"/>
      <c r="J17" s="217"/>
      <c r="K17" s="215">
        <v>98.307592159626864</v>
      </c>
      <c r="L17" s="215">
        <v>98.307592159626864</v>
      </c>
      <c r="M17" s="215">
        <v>98.307592159626864</v>
      </c>
      <c r="N17" s="215">
        <v>98.307592159626864</v>
      </c>
      <c r="O17" s="215">
        <v>98.307592159626864</v>
      </c>
      <c r="P17" s="215">
        <v>98.307592159626864</v>
      </c>
      <c r="Q17" s="215">
        <v>98.307592159626864</v>
      </c>
      <c r="R17" s="215">
        <v>98.307592159626864</v>
      </c>
      <c r="S17" s="215">
        <v>98.307592159626864</v>
      </c>
      <c r="T17" s="215">
        <v>98.307592159626864</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f t="shared" si="1"/>
        <v>983.07592159626881</v>
      </c>
    </row>
    <row r="18" spans="1:48" x14ac:dyDescent="0.3">
      <c r="A18" s="202" t="s">
        <v>146</v>
      </c>
      <c r="B18" s="179">
        <v>19.999999999999993</v>
      </c>
      <c r="C18" s="215">
        <v>70.148675452800006</v>
      </c>
      <c r="D18" s="216">
        <f t="shared" si="2"/>
        <v>1</v>
      </c>
      <c r="E18" s="181"/>
      <c r="F18" s="181"/>
      <c r="G18" s="181"/>
      <c r="H18" s="181"/>
      <c r="I18" s="181"/>
      <c r="J18" s="217"/>
      <c r="K18" s="215">
        <v>70.148675452800006</v>
      </c>
      <c r="L18" s="215">
        <v>70.148675452800006</v>
      </c>
      <c r="M18" s="215">
        <v>70.148675452800006</v>
      </c>
      <c r="N18" s="215">
        <v>70.148675452800006</v>
      </c>
      <c r="O18" s="215">
        <v>70.148675452800006</v>
      </c>
      <c r="P18" s="215">
        <v>70.148675452800006</v>
      </c>
      <c r="Q18" s="215">
        <v>70.148675452800006</v>
      </c>
      <c r="R18" s="215">
        <v>70.148675452800006</v>
      </c>
      <c r="S18" s="215">
        <v>70.148675452800006</v>
      </c>
      <c r="T18" s="215">
        <v>70.148675452800006</v>
      </c>
      <c r="U18" s="215">
        <v>70.148675452800006</v>
      </c>
      <c r="V18" s="215">
        <v>70.148675452800006</v>
      </c>
      <c r="W18" s="215">
        <v>70.148675452800006</v>
      </c>
      <c r="X18" s="215">
        <v>70.148675452800006</v>
      </c>
      <c r="Y18" s="215">
        <v>70.148675452800006</v>
      </c>
      <c r="Z18" s="215">
        <v>70.148675452800006</v>
      </c>
      <c r="AA18" s="215">
        <v>70.148675452800006</v>
      </c>
      <c r="AB18" s="215">
        <v>70.148675452800006</v>
      </c>
      <c r="AC18" s="215">
        <v>70.148675452800006</v>
      </c>
      <c r="AD18" s="215">
        <v>70.148675452800006</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f t="shared" si="1"/>
        <v>1402.9735090560005</v>
      </c>
    </row>
    <row r="19" spans="1:48" x14ac:dyDescent="0.3">
      <c r="A19" s="202" t="s">
        <v>90</v>
      </c>
      <c r="B19" s="179">
        <v>7.9999999999999991</v>
      </c>
      <c r="C19" s="215">
        <v>63.140194702258334</v>
      </c>
      <c r="D19" s="216">
        <f t="shared" si="2"/>
        <v>1</v>
      </c>
      <c r="E19" s="181"/>
      <c r="F19" s="181"/>
      <c r="G19" s="181"/>
      <c r="H19" s="181"/>
      <c r="I19" s="181"/>
      <c r="J19" s="217"/>
      <c r="K19" s="215">
        <v>63.140194702258334</v>
      </c>
      <c r="L19" s="215">
        <v>63.140194702258334</v>
      </c>
      <c r="M19" s="215">
        <v>63.140194702258334</v>
      </c>
      <c r="N19" s="215">
        <v>63.140194702258334</v>
      </c>
      <c r="O19" s="215">
        <v>63.140194702258334</v>
      </c>
      <c r="P19" s="215">
        <v>63.140194702258334</v>
      </c>
      <c r="Q19" s="215">
        <v>63.140194702258334</v>
      </c>
      <c r="R19" s="215">
        <v>63.140194702258334</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f t="shared" si="1"/>
        <v>505.12155761806667</v>
      </c>
    </row>
    <row r="20" spans="1:48" x14ac:dyDescent="0.3">
      <c r="A20" s="202" t="s">
        <v>147</v>
      </c>
      <c r="B20" s="179">
        <v>8</v>
      </c>
      <c r="C20" s="215">
        <v>54.412724058000002</v>
      </c>
      <c r="D20" s="216">
        <f t="shared" si="2"/>
        <v>1</v>
      </c>
      <c r="E20" s="181"/>
      <c r="F20" s="181"/>
      <c r="G20" s="181"/>
      <c r="H20" s="181"/>
      <c r="I20" s="181"/>
      <c r="J20" s="217"/>
      <c r="K20" s="215">
        <v>54.412724058000002</v>
      </c>
      <c r="L20" s="215">
        <v>54.412724058000002</v>
      </c>
      <c r="M20" s="215">
        <v>54.412724058000002</v>
      </c>
      <c r="N20" s="215">
        <v>54.412724058000002</v>
      </c>
      <c r="O20" s="215">
        <v>54.412724058000002</v>
      </c>
      <c r="P20" s="215">
        <v>54.412724058000002</v>
      </c>
      <c r="Q20" s="215">
        <v>54.412724058000002</v>
      </c>
      <c r="R20" s="215">
        <v>54.412724058000002</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f t="shared" si="1"/>
        <v>435.30179246399996</v>
      </c>
    </row>
    <row r="21" spans="1:48" x14ac:dyDescent="0.3">
      <c r="A21" s="202" t="s">
        <v>46</v>
      </c>
      <c r="B21" s="179">
        <v>30</v>
      </c>
      <c r="C21" s="215">
        <v>16.221373164730309</v>
      </c>
      <c r="D21" s="216">
        <f t="shared" si="2"/>
        <v>1</v>
      </c>
      <c r="E21" s="181"/>
      <c r="F21" s="181"/>
      <c r="G21" s="181"/>
      <c r="H21" s="181"/>
      <c r="I21" s="181"/>
      <c r="J21" s="217"/>
      <c r="K21" s="215">
        <v>16.221373164730309</v>
      </c>
      <c r="L21" s="215">
        <v>16.221373164730309</v>
      </c>
      <c r="M21" s="215">
        <v>16.221373164730309</v>
      </c>
      <c r="N21" s="215">
        <v>16.221373164730309</v>
      </c>
      <c r="O21" s="215">
        <v>16.221373164730309</v>
      </c>
      <c r="P21" s="215">
        <v>16.221373164730309</v>
      </c>
      <c r="Q21" s="215">
        <v>16.221373164730309</v>
      </c>
      <c r="R21" s="215">
        <v>16.221373164730309</v>
      </c>
      <c r="S21" s="215">
        <v>16.221373164730309</v>
      </c>
      <c r="T21" s="215">
        <v>16.221373164730309</v>
      </c>
      <c r="U21" s="215">
        <v>15.590504573419238</v>
      </c>
      <c r="V21" s="215">
        <v>15.590504573419238</v>
      </c>
      <c r="W21" s="215">
        <v>15.590504573419238</v>
      </c>
      <c r="X21" s="215">
        <v>15.590504573419238</v>
      </c>
      <c r="Y21" s="215">
        <v>15.590504573419238</v>
      </c>
      <c r="Z21" s="215">
        <v>15.590504573419238</v>
      </c>
      <c r="AA21" s="215">
        <v>15.590504573419238</v>
      </c>
      <c r="AB21" s="215">
        <v>15.590504573419238</v>
      </c>
      <c r="AC21" s="215">
        <v>15.590504573419238</v>
      </c>
      <c r="AD21" s="215">
        <v>15.590504573419238</v>
      </c>
      <c r="AE21" s="215">
        <v>15.590504573419238</v>
      </c>
      <c r="AF21" s="215">
        <v>15.590504573419238</v>
      </c>
      <c r="AG21" s="215">
        <v>15.590504573419238</v>
      </c>
      <c r="AH21" s="215">
        <v>15.590504573419238</v>
      </c>
      <c r="AI21" s="215">
        <v>15.590504573419238</v>
      </c>
      <c r="AJ21" s="215">
        <v>15.590504573419238</v>
      </c>
      <c r="AK21" s="215">
        <v>15.590504573419238</v>
      </c>
      <c r="AL21" s="215">
        <v>15.590504573419238</v>
      </c>
      <c r="AM21" s="215">
        <v>15.590504573419238</v>
      </c>
      <c r="AN21" s="215">
        <v>15.590504573419238</v>
      </c>
      <c r="AO21" s="215">
        <v>0</v>
      </c>
      <c r="AP21" s="215">
        <v>0</v>
      </c>
      <c r="AQ21" s="215">
        <v>0</v>
      </c>
      <c r="AR21" s="215">
        <v>0</v>
      </c>
      <c r="AS21" s="215">
        <v>0</v>
      </c>
      <c r="AT21" s="215">
        <v>0</v>
      </c>
      <c r="AU21" s="215">
        <v>0</v>
      </c>
      <c r="AV21" s="215">
        <f t="shared" si="1"/>
        <v>474.02382311568817</v>
      </c>
    </row>
    <row r="22" spans="1:48" x14ac:dyDescent="0.3">
      <c r="A22" s="202" t="s">
        <v>47</v>
      </c>
      <c r="B22" s="179">
        <v>19.999999999999996</v>
      </c>
      <c r="C22" s="215">
        <v>6.7027333061739718</v>
      </c>
      <c r="D22" s="216">
        <f t="shared" si="2"/>
        <v>1</v>
      </c>
      <c r="E22" s="181"/>
      <c r="F22" s="181"/>
      <c r="G22" s="181"/>
      <c r="H22" s="181"/>
      <c r="I22" s="181"/>
      <c r="J22" s="217"/>
      <c r="K22" s="215">
        <v>6.7027333061739718</v>
      </c>
      <c r="L22" s="215">
        <v>6.7027333061739718</v>
      </c>
      <c r="M22" s="215">
        <v>6.7027333061739718</v>
      </c>
      <c r="N22" s="215">
        <v>6.7027333061739718</v>
      </c>
      <c r="O22" s="215">
        <v>6.7027333061739718</v>
      </c>
      <c r="P22" s="215">
        <v>6.7027333061739718</v>
      </c>
      <c r="Q22" s="215">
        <v>6.7027333061739718</v>
      </c>
      <c r="R22" s="215">
        <v>6.7027333061739718</v>
      </c>
      <c r="S22" s="215">
        <v>6.7027333061739718</v>
      </c>
      <c r="T22" s="215">
        <v>6.7027333061739718</v>
      </c>
      <c r="U22" s="215">
        <v>6.3475541448484369</v>
      </c>
      <c r="V22" s="215">
        <v>6.3475541448484369</v>
      </c>
      <c r="W22" s="215">
        <v>6.3475541448484369</v>
      </c>
      <c r="X22" s="215">
        <v>6.3475541448484369</v>
      </c>
      <c r="Y22" s="215">
        <v>6.3475541448484369</v>
      </c>
      <c r="Z22" s="215">
        <v>6.3475541448484369</v>
      </c>
      <c r="AA22" s="215">
        <v>6.3475541448484369</v>
      </c>
      <c r="AB22" s="215">
        <v>6.3475541448484369</v>
      </c>
      <c r="AC22" s="215">
        <v>6.3475541448484369</v>
      </c>
      <c r="AD22" s="215">
        <v>6.3475541448484369</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8">
        <f t="shared" si="1"/>
        <v>130.50287451022402</v>
      </c>
    </row>
    <row r="23" spans="1:48" x14ac:dyDescent="0.3">
      <c r="A23" s="202" t="s">
        <v>529</v>
      </c>
      <c r="B23" s="179">
        <v>20</v>
      </c>
      <c r="C23" s="402">
        <v>0.15289514099999998</v>
      </c>
      <c r="D23" s="216">
        <f t="shared" si="2"/>
        <v>1</v>
      </c>
      <c r="E23" s="181"/>
      <c r="F23" s="181"/>
      <c r="G23" s="181"/>
      <c r="H23" s="181"/>
      <c r="I23" s="181"/>
      <c r="J23" s="217"/>
      <c r="K23" s="402">
        <v>0.15289514099999998</v>
      </c>
      <c r="L23" s="402">
        <v>0.15289514099999998</v>
      </c>
      <c r="M23" s="402">
        <v>0.15289514099999998</v>
      </c>
      <c r="N23" s="402">
        <v>0.15289514099999998</v>
      </c>
      <c r="O23" s="402">
        <v>0.15289514099999998</v>
      </c>
      <c r="P23" s="402">
        <v>0.15289514099999998</v>
      </c>
      <c r="Q23" s="402">
        <v>0.15289514099999998</v>
      </c>
      <c r="R23" s="402">
        <v>0.15289514099999998</v>
      </c>
      <c r="S23" s="402">
        <v>0.15289514099999998</v>
      </c>
      <c r="T23" s="402">
        <v>0.15289514099999998</v>
      </c>
      <c r="U23" s="402">
        <v>0.15289514099999998</v>
      </c>
      <c r="V23" s="402">
        <v>0.15289514099999998</v>
      </c>
      <c r="W23" s="402">
        <v>0.15289514099999998</v>
      </c>
      <c r="X23" s="402">
        <v>0.15289514099999998</v>
      </c>
      <c r="Y23" s="402">
        <v>0.15289514099999998</v>
      </c>
      <c r="Z23" s="402">
        <v>0.15289514099999998</v>
      </c>
      <c r="AA23" s="402">
        <v>0.15289514099999998</v>
      </c>
      <c r="AB23" s="402">
        <v>0.15289514099999998</v>
      </c>
      <c r="AC23" s="402">
        <v>0.15289514099999998</v>
      </c>
      <c r="AD23" s="402">
        <v>0.15289514099999998</v>
      </c>
      <c r="AE23" s="402">
        <v>0</v>
      </c>
      <c r="AF23" s="402">
        <v>0</v>
      </c>
      <c r="AG23" s="402">
        <v>0</v>
      </c>
      <c r="AH23" s="402">
        <v>0</v>
      </c>
      <c r="AI23" s="402">
        <v>0</v>
      </c>
      <c r="AJ23" s="402">
        <v>0</v>
      </c>
      <c r="AK23" s="402">
        <v>0</v>
      </c>
      <c r="AL23" s="402">
        <v>0</v>
      </c>
      <c r="AM23" s="402">
        <v>0</v>
      </c>
      <c r="AN23" s="402">
        <v>0</v>
      </c>
      <c r="AO23" s="402">
        <v>0</v>
      </c>
      <c r="AP23" s="402">
        <v>0</v>
      </c>
      <c r="AQ23" s="402">
        <v>0</v>
      </c>
      <c r="AR23" s="402">
        <v>0</v>
      </c>
      <c r="AS23" s="402">
        <v>0</v>
      </c>
      <c r="AT23" s="402">
        <v>0</v>
      </c>
      <c r="AU23" s="402">
        <v>0</v>
      </c>
      <c r="AV23" s="215">
        <f t="shared" si="1"/>
        <v>3.0579028200000002</v>
      </c>
    </row>
    <row r="24" spans="1:48" ht="15.75" customHeight="1" x14ac:dyDescent="0.3">
      <c r="A24" s="183" t="s">
        <v>480</v>
      </c>
      <c r="B24" s="199"/>
      <c r="C24" s="185">
        <f>SUM(C5:C23)</f>
        <v>11136.230161254591</v>
      </c>
      <c r="D24" s="208">
        <f>K24/C24</f>
        <v>1</v>
      </c>
      <c r="E24" s="86"/>
      <c r="F24" s="75"/>
      <c r="G24" s="75"/>
      <c r="H24" s="75"/>
      <c r="I24" s="75"/>
      <c r="J24" s="75"/>
      <c r="K24" s="185">
        <f t="shared" ref="K24:AV24" si="4">SUM(K5:K23)</f>
        <v>11136.230161254591</v>
      </c>
      <c r="L24" s="185">
        <f t="shared" si="4"/>
        <v>11136.230161254591</v>
      </c>
      <c r="M24" s="185">
        <f t="shared" ref="M24:AU24" si="5">SUM(M5:M23)</f>
        <v>11136.230161254591</v>
      </c>
      <c r="N24" s="185">
        <f t="shared" si="5"/>
        <v>11136.230161254591</v>
      </c>
      <c r="O24" s="185">
        <f t="shared" si="5"/>
        <v>11136.230161254591</v>
      </c>
      <c r="P24" s="185">
        <f t="shared" si="5"/>
        <v>11136.230161254591</v>
      </c>
      <c r="Q24" s="185">
        <f t="shared" si="5"/>
        <v>10892.343283996219</v>
      </c>
      <c r="R24" s="185">
        <f t="shared" si="5"/>
        <v>10694.130083996219</v>
      </c>
      <c r="S24" s="185">
        <f t="shared" si="5"/>
        <v>9677.8037702340862</v>
      </c>
      <c r="T24" s="185">
        <f t="shared" si="5"/>
        <v>8482.7533070340833</v>
      </c>
      <c r="U24" s="185">
        <f t="shared" si="5"/>
        <v>6702.982770818855</v>
      </c>
      <c r="V24" s="185">
        <f t="shared" si="5"/>
        <v>5440.2405857140602</v>
      </c>
      <c r="W24" s="185">
        <f t="shared" si="5"/>
        <v>5440.2405857140602</v>
      </c>
      <c r="X24" s="185">
        <f t="shared" si="5"/>
        <v>5440.2405857140602</v>
      </c>
      <c r="Y24" s="185">
        <f t="shared" si="5"/>
        <v>5440.2405857140602</v>
      </c>
      <c r="Z24" s="185">
        <f t="shared" si="5"/>
        <v>5144.1099857140616</v>
      </c>
      <c r="AA24" s="185">
        <f t="shared" si="5"/>
        <v>228.75369540182768</v>
      </c>
      <c r="AB24" s="185">
        <f t="shared" si="5"/>
        <v>228.75369540182768</v>
      </c>
      <c r="AC24" s="185">
        <f t="shared" si="5"/>
        <v>228.75369540182768</v>
      </c>
      <c r="AD24" s="185">
        <f t="shared" si="5"/>
        <v>228.75369540182768</v>
      </c>
      <c r="AE24" s="185">
        <f t="shared" si="5"/>
        <v>15.590504573419238</v>
      </c>
      <c r="AF24" s="185">
        <f t="shared" si="5"/>
        <v>15.590504573419238</v>
      </c>
      <c r="AG24" s="185">
        <f t="shared" si="5"/>
        <v>15.590504573419238</v>
      </c>
      <c r="AH24" s="185">
        <f t="shared" si="5"/>
        <v>15.590504573419238</v>
      </c>
      <c r="AI24" s="185">
        <f t="shared" si="5"/>
        <v>15.590504573419238</v>
      </c>
      <c r="AJ24" s="185">
        <f t="shared" si="5"/>
        <v>15.590504573419238</v>
      </c>
      <c r="AK24" s="185">
        <f t="shared" si="5"/>
        <v>15.590504573419238</v>
      </c>
      <c r="AL24" s="185">
        <f t="shared" si="5"/>
        <v>15.590504573419238</v>
      </c>
      <c r="AM24" s="185">
        <f t="shared" si="5"/>
        <v>15.590504573419238</v>
      </c>
      <c r="AN24" s="185">
        <f t="shared" si="5"/>
        <v>15.590504573419238</v>
      </c>
      <c r="AO24" s="185">
        <f t="shared" si="5"/>
        <v>0</v>
      </c>
      <c r="AP24" s="185">
        <f t="shared" si="5"/>
        <v>0</v>
      </c>
      <c r="AQ24" s="185">
        <f t="shared" si="5"/>
        <v>0</v>
      </c>
      <c r="AR24" s="185">
        <f t="shared" si="5"/>
        <v>0</v>
      </c>
      <c r="AS24" s="185">
        <f t="shared" si="5"/>
        <v>0</v>
      </c>
      <c r="AT24" s="185">
        <f t="shared" si="5"/>
        <v>0</v>
      </c>
      <c r="AU24" s="185">
        <f t="shared" si="5"/>
        <v>0</v>
      </c>
      <c r="AV24" s="177">
        <f t="shared" si="4"/>
        <v>141243.38633951874</v>
      </c>
    </row>
    <row r="25" spans="1:48" ht="15.75" customHeight="1" x14ac:dyDescent="0.3">
      <c r="A25" s="183" t="s">
        <v>481</v>
      </c>
      <c r="B25" s="188"/>
      <c r="C25" s="189"/>
      <c r="D25" s="200"/>
      <c r="E25" s="78"/>
      <c r="F25" s="78"/>
      <c r="G25" s="78"/>
      <c r="H25" s="78"/>
      <c r="I25" s="78"/>
      <c r="J25" s="79"/>
      <c r="K25" s="177">
        <f>K24-K24</f>
        <v>0</v>
      </c>
      <c r="L25" s="191">
        <f t="shared" ref="L25" si="6">K24-L24</f>
        <v>0</v>
      </c>
      <c r="M25" s="191">
        <f t="shared" ref="M25" si="7">L24-M24</f>
        <v>0</v>
      </c>
      <c r="N25" s="191">
        <f t="shared" ref="N25" si="8">M24-N24</f>
        <v>0</v>
      </c>
      <c r="O25" s="191">
        <f t="shared" ref="O25" si="9">N24-O24</f>
        <v>0</v>
      </c>
      <c r="P25" s="191">
        <f t="shared" ref="P25" si="10">O24-P24</f>
        <v>0</v>
      </c>
      <c r="Q25" s="191">
        <f t="shared" ref="Q25" si="11">P24-Q24</f>
        <v>243.8868772583719</v>
      </c>
      <c r="R25" s="191">
        <f t="shared" ref="R25" si="12">Q24-R24</f>
        <v>198.21320000000014</v>
      </c>
      <c r="S25" s="191">
        <f t="shared" ref="S25" si="13">R24-S24</f>
        <v>1016.3263137621325</v>
      </c>
      <c r="T25" s="191">
        <f t="shared" ref="T25" si="14">S24-T24</f>
        <v>1195.0504632000029</v>
      </c>
      <c r="U25" s="191">
        <f t="shared" ref="U25" si="15">T24-U24</f>
        <v>1779.7705362152283</v>
      </c>
      <c r="V25" s="191">
        <f t="shared" ref="V25" si="16">U24-V24</f>
        <v>1262.7421851047948</v>
      </c>
      <c r="W25" s="191">
        <f t="shared" ref="W25" si="17">V24-W24</f>
        <v>0</v>
      </c>
      <c r="X25" s="191">
        <f t="shared" ref="X25" si="18">W24-X24</f>
        <v>0</v>
      </c>
      <c r="Y25" s="191">
        <f t="shared" ref="Y25" si="19">X24-Y24</f>
        <v>0</v>
      </c>
      <c r="Z25" s="191">
        <f t="shared" ref="Z25" si="20">Y24-Z24</f>
        <v>296.13059999999859</v>
      </c>
      <c r="AA25" s="191">
        <f t="shared" ref="AA25" si="21">Z24-AA24</f>
        <v>4915.3562903122338</v>
      </c>
      <c r="AB25" s="191">
        <f t="shared" ref="AB25" si="22">AA24-AB24</f>
        <v>0</v>
      </c>
      <c r="AC25" s="191">
        <f t="shared" ref="AC25" si="23">AB24-AC24</f>
        <v>0</v>
      </c>
      <c r="AD25" s="191">
        <f t="shared" ref="AD25" si="24">AC24-AD24</f>
        <v>0</v>
      </c>
      <c r="AE25" s="191">
        <f t="shared" ref="AE25" si="25">AD24-AE24</f>
        <v>213.16319082840846</v>
      </c>
      <c r="AF25" s="191">
        <f t="shared" ref="AF25" si="26">AE24-AF24</f>
        <v>0</v>
      </c>
      <c r="AG25" s="191">
        <f t="shared" ref="AG25" si="27">AF24-AG24</f>
        <v>0</v>
      </c>
      <c r="AH25" s="191">
        <f t="shared" ref="AH25" si="28">AG24-AH24</f>
        <v>0</v>
      </c>
      <c r="AI25" s="191">
        <f t="shared" ref="AI25" si="29">AH24-AI24</f>
        <v>0</v>
      </c>
      <c r="AJ25" s="191">
        <f t="shared" ref="AJ25" si="30">AI24-AJ24</f>
        <v>0</v>
      </c>
      <c r="AK25" s="191">
        <f t="shared" ref="AK25" si="31">AJ24-AK24</f>
        <v>0</v>
      </c>
      <c r="AL25" s="191">
        <f t="shared" ref="AL25" si="32">AK24-AL24</f>
        <v>0</v>
      </c>
      <c r="AM25" s="191">
        <f t="shared" ref="AM25" si="33">AL24-AM24</f>
        <v>0</v>
      </c>
      <c r="AN25" s="191">
        <f t="shared" ref="AN25" si="34">AM24-AN24</f>
        <v>0</v>
      </c>
      <c r="AO25" s="191">
        <f t="shared" ref="AO25" si="35">AN24-AO24</f>
        <v>15.590504573419238</v>
      </c>
      <c r="AP25" s="191">
        <f t="shared" ref="AP25" si="36">AO24-AP24</f>
        <v>0</v>
      </c>
      <c r="AQ25" s="191">
        <f t="shared" ref="AQ25" si="37">AP24-AQ24</f>
        <v>0</v>
      </c>
      <c r="AR25" s="191">
        <f t="shared" ref="AR25" si="38">AQ24-AR24</f>
        <v>0</v>
      </c>
      <c r="AS25" s="191">
        <f t="shared" ref="AS25" si="39">AR24-AS24</f>
        <v>0</v>
      </c>
      <c r="AT25" s="191">
        <f t="shared" ref="AT25" si="40">AS24-AT24</f>
        <v>0</v>
      </c>
      <c r="AU25" s="191">
        <f t="shared" ref="AU25" si="41">AT24-AU24</f>
        <v>0</v>
      </c>
      <c r="AV25" s="63"/>
    </row>
    <row r="26" spans="1:48" ht="15.75" customHeight="1" x14ac:dyDescent="0.3">
      <c r="A26" s="183" t="s">
        <v>482</v>
      </c>
      <c r="B26" s="188"/>
      <c r="C26" s="189"/>
      <c r="D26" s="189"/>
      <c r="E26" s="75"/>
      <c r="F26" s="75"/>
      <c r="G26" s="75"/>
      <c r="H26" s="75"/>
      <c r="I26" s="75"/>
      <c r="J26" s="80"/>
      <c r="K26" s="177">
        <f t="shared" ref="K26:L26" si="42">$K$24-K24</f>
        <v>0</v>
      </c>
      <c r="L26" s="193">
        <f t="shared" si="42"/>
        <v>0</v>
      </c>
      <c r="M26" s="193">
        <f t="shared" ref="M26:AU26" si="43">$K$24-M24</f>
        <v>0</v>
      </c>
      <c r="N26" s="193">
        <f t="shared" si="43"/>
        <v>0</v>
      </c>
      <c r="O26" s="193">
        <f t="shared" si="43"/>
        <v>0</v>
      </c>
      <c r="P26" s="193">
        <f t="shared" si="43"/>
        <v>0</v>
      </c>
      <c r="Q26" s="193">
        <f t="shared" si="43"/>
        <v>243.8868772583719</v>
      </c>
      <c r="R26" s="193">
        <f t="shared" si="43"/>
        <v>442.10007725837204</v>
      </c>
      <c r="S26" s="193">
        <f t="shared" si="43"/>
        <v>1458.4263910205045</v>
      </c>
      <c r="T26" s="193">
        <f t="shared" si="43"/>
        <v>2653.4768542205074</v>
      </c>
      <c r="U26" s="193">
        <f t="shared" si="43"/>
        <v>4433.2473904357357</v>
      </c>
      <c r="V26" s="193">
        <f t="shared" si="43"/>
        <v>5695.9895755405305</v>
      </c>
      <c r="W26" s="193">
        <f t="shared" si="43"/>
        <v>5695.9895755405305</v>
      </c>
      <c r="X26" s="193">
        <f t="shared" si="43"/>
        <v>5695.9895755405305</v>
      </c>
      <c r="Y26" s="193">
        <f t="shared" si="43"/>
        <v>5695.9895755405305</v>
      </c>
      <c r="Z26" s="193">
        <f t="shared" si="43"/>
        <v>5992.1201755405291</v>
      </c>
      <c r="AA26" s="193">
        <f t="shared" si="43"/>
        <v>10907.476465852764</v>
      </c>
      <c r="AB26" s="193">
        <f t="shared" si="43"/>
        <v>10907.476465852764</v>
      </c>
      <c r="AC26" s="193">
        <f t="shared" si="43"/>
        <v>10907.476465852764</v>
      </c>
      <c r="AD26" s="193">
        <f t="shared" si="43"/>
        <v>10907.476465852764</v>
      </c>
      <c r="AE26" s="193">
        <f t="shared" si="43"/>
        <v>11120.639656681171</v>
      </c>
      <c r="AF26" s="193">
        <f t="shared" si="43"/>
        <v>11120.639656681171</v>
      </c>
      <c r="AG26" s="193">
        <f t="shared" si="43"/>
        <v>11120.639656681171</v>
      </c>
      <c r="AH26" s="193">
        <f t="shared" si="43"/>
        <v>11120.639656681171</v>
      </c>
      <c r="AI26" s="193">
        <f t="shared" si="43"/>
        <v>11120.639656681171</v>
      </c>
      <c r="AJ26" s="193">
        <f t="shared" si="43"/>
        <v>11120.639656681171</v>
      </c>
      <c r="AK26" s="193">
        <f t="shared" si="43"/>
        <v>11120.639656681171</v>
      </c>
      <c r="AL26" s="193">
        <f t="shared" si="43"/>
        <v>11120.639656681171</v>
      </c>
      <c r="AM26" s="193">
        <f t="shared" si="43"/>
        <v>11120.639656681171</v>
      </c>
      <c r="AN26" s="193">
        <f t="shared" si="43"/>
        <v>11120.639656681171</v>
      </c>
      <c r="AO26" s="193">
        <f t="shared" si="43"/>
        <v>11136.230161254591</v>
      </c>
      <c r="AP26" s="193">
        <f t="shared" si="43"/>
        <v>11136.230161254591</v>
      </c>
      <c r="AQ26" s="193">
        <f t="shared" si="43"/>
        <v>11136.230161254591</v>
      </c>
      <c r="AR26" s="193">
        <f t="shared" si="43"/>
        <v>11136.230161254591</v>
      </c>
      <c r="AS26" s="193">
        <f t="shared" si="43"/>
        <v>11136.230161254591</v>
      </c>
      <c r="AT26" s="193">
        <f t="shared" si="43"/>
        <v>11136.230161254591</v>
      </c>
      <c r="AU26" s="193">
        <f t="shared" si="43"/>
        <v>11136.230161254591</v>
      </c>
      <c r="AV26" s="64"/>
    </row>
    <row r="27" spans="1:48" ht="15.75" customHeight="1" x14ac:dyDescent="0.3">
      <c r="A27" s="196" t="s">
        <v>66</v>
      </c>
      <c r="B27" s="209">
        <f>SUMPRODUCT(B5:B23,C5:C23)/C24</f>
        <v>12.903686633157115</v>
      </c>
      <c r="C27" s="54"/>
    </row>
    <row r="28" spans="1:48" x14ac:dyDescent="0.3">
      <c r="B28" s="76"/>
    </row>
    <row r="29" spans="1:48" x14ac:dyDescent="0.3">
      <c r="A29" s="518" t="s">
        <v>2</v>
      </c>
      <c r="B29" s="519"/>
      <c r="C29" s="519"/>
      <c r="D29" s="519"/>
    </row>
    <row r="30" spans="1:48" ht="45.75" customHeight="1" x14ac:dyDescent="0.3">
      <c r="A30" s="520" t="s">
        <v>525</v>
      </c>
      <c r="B30" s="521"/>
      <c r="C30" s="521"/>
      <c r="D30" s="522"/>
    </row>
  </sheetData>
  <mergeCells count="7">
    <mergeCell ref="A29:D29"/>
    <mergeCell ref="A30:D30"/>
    <mergeCell ref="AV3:AV4"/>
    <mergeCell ref="A3:A4"/>
    <mergeCell ref="B3:B4"/>
    <mergeCell ref="C3:C4"/>
    <mergeCell ref="D3:D4"/>
  </mergeCells>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62ED-59F1-4841-A8FF-C5B14A1B6540}">
  <dimension ref="A1:AV21"/>
  <sheetViews>
    <sheetView workbookViewId="0">
      <selection activeCell="K3" sqref="K3:AU4"/>
    </sheetView>
    <sheetView workbookViewId="1"/>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523</v>
      </c>
    </row>
    <row r="2" spans="1:48" x14ac:dyDescent="0.3">
      <c r="A2" s="87"/>
    </row>
    <row r="3" spans="1:48" ht="15.75" customHeight="1" x14ac:dyDescent="0.3">
      <c r="A3" s="508" t="s">
        <v>245</v>
      </c>
      <c r="B3" s="510" t="s">
        <v>0</v>
      </c>
      <c r="C3" s="510" t="s">
        <v>282</v>
      </c>
      <c r="D3" s="510" t="s">
        <v>57</v>
      </c>
      <c r="E3" s="107"/>
      <c r="F3" s="50"/>
      <c r="G3" s="50"/>
      <c r="H3" s="50"/>
      <c r="I3" s="50"/>
      <c r="J3" s="5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6" t="s">
        <v>1</v>
      </c>
    </row>
    <row r="4" spans="1:48" x14ac:dyDescent="0.3">
      <c r="A4" s="513"/>
      <c r="B4" s="512"/>
      <c r="C4" s="512"/>
      <c r="D4" s="511"/>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7"/>
    </row>
    <row r="5" spans="1:48" x14ac:dyDescent="0.3">
      <c r="A5" s="202" t="s">
        <v>27</v>
      </c>
      <c r="B5" s="179">
        <v>11.000000000000002</v>
      </c>
      <c r="C5" s="215">
        <v>948.20380234854588</v>
      </c>
      <c r="D5" s="216">
        <v>0.79400000000000004</v>
      </c>
      <c r="E5" s="181"/>
      <c r="F5" s="181"/>
      <c r="G5" s="181"/>
      <c r="H5" s="181"/>
      <c r="I5" s="181"/>
      <c r="J5" s="217"/>
      <c r="K5" s="215">
        <v>948.20380234854588</v>
      </c>
      <c r="L5" s="215">
        <v>948.20380234854588</v>
      </c>
      <c r="M5" s="215">
        <v>948.20380234854588</v>
      </c>
      <c r="N5" s="215">
        <v>948.20380234854588</v>
      </c>
      <c r="O5" s="215">
        <v>948.20380234854588</v>
      </c>
      <c r="P5" s="215">
        <v>948.20380234854588</v>
      </c>
      <c r="Q5" s="215">
        <v>948.20380234854588</v>
      </c>
      <c r="R5" s="215">
        <v>948.20380234854588</v>
      </c>
      <c r="S5" s="215">
        <v>948.20380234854588</v>
      </c>
      <c r="T5" s="215">
        <v>948.20380234854588</v>
      </c>
      <c r="U5" s="215">
        <v>948.20380234854588</v>
      </c>
      <c r="V5" s="215">
        <v>0</v>
      </c>
      <c r="W5" s="215">
        <v>0</v>
      </c>
      <c r="X5" s="215">
        <v>0</v>
      </c>
      <c r="Y5" s="215">
        <v>0</v>
      </c>
      <c r="Z5" s="215">
        <v>0</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14" si="1">SUM(E5:AU5)</f>
        <v>10430.241825834004</v>
      </c>
    </row>
    <row r="6" spans="1:48" x14ac:dyDescent="0.3">
      <c r="A6" s="202" t="s">
        <v>181</v>
      </c>
      <c r="B6" s="179">
        <v>16</v>
      </c>
      <c r="C6" s="215">
        <v>528.41476532869228</v>
      </c>
      <c r="D6" s="216">
        <v>1.0040000000000002</v>
      </c>
      <c r="E6" s="181"/>
      <c r="F6" s="181"/>
      <c r="G6" s="181"/>
      <c r="H6" s="181"/>
      <c r="I6" s="181"/>
      <c r="J6" s="217"/>
      <c r="K6" s="215">
        <v>441.22166159382141</v>
      </c>
      <c r="L6" s="215">
        <v>441.22166159382141</v>
      </c>
      <c r="M6" s="215">
        <v>441.22166159382141</v>
      </c>
      <c r="N6" s="215">
        <v>441.22166159382141</v>
      </c>
      <c r="O6" s="215">
        <v>441.22166159382141</v>
      </c>
      <c r="P6" s="215">
        <v>441.22166159382141</v>
      </c>
      <c r="Q6" s="215">
        <v>414.83341802903658</v>
      </c>
      <c r="R6" s="215">
        <v>414.83341802903658</v>
      </c>
      <c r="S6" s="215">
        <v>414.83341802903658</v>
      </c>
      <c r="T6" s="215">
        <v>414.83341802903658</v>
      </c>
      <c r="U6" s="215">
        <v>414.83341802903658</v>
      </c>
      <c r="V6" s="215">
        <v>414.83341802903658</v>
      </c>
      <c r="W6" s="215">
        <v>414.83341802903658</v>
      </c>
      <c r="X6" s="215">
        <v>414.83341802903658</v>
      </c>
      <c r="Y6" s="215">
        <v>414.83341802903658</v>
      </c>
      <c r="Z6" s="215">
        <v>414.83341802903658</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f t="shared" si="1"/>
        <v>6795.6641498532954</v>
      </c>
    </row>
    <row r="7" spans="1:48" x14ac:dyDescent="0.3">
      <c r="A7" s="202" t="s">
        <v>44</v>
      </c>
      <c r="B7" s="179">
        <v>10</v>
      </c>
      <c r="C7" s="215">
        <v>327.12962867424011</v>
      </c>
      <c r="D7" s="216">
        <v>0.98000000000000032</v>
      </c>
      <c r="E7" s="181"/>
      <c r="F7" s="181"/>
      <c r="G7" s="181"/>
      <c r="H7" s="181"/>
      <c r="I7" s="181"/>
      <c r="J7" s="217"/>
      <c r="K7" s="215">
        <v>328.43814718893708</v>
      </c>
      <c r="L7" s="215">
        <v>328.43814718893708</v>
      </c>
      <c r="M7" s="215">
        <v>328.43814718893708</v>
      </c>
      <c r="N7" s="215">
        <v>328.43814718893708</v>
      </c>
      <c r="O7" s="215">
        <v>328.43814718893708</v>
      </c>
      <c r="P7" s="215">
        <v>328.43814718893708</v>
      </c>
      <c r="Q7" s="215">
        <v>328.43814718893708</v>
      </c>
      <c r="R7" s="215">
        <v>328.43814718893708</v>
      </c>
      <c r="S7" s="215">
        <v>328.43814718893708</v>
      </c>
      <c r="T7" s="215">
        <v>328.43814718893708</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f t="shared" si="1"/>
        <v>3284.3814718893705</v>
      </c>
    </row>
    <row r="8" spans="1:48" x14ac:dyDescent="0.3">
      <c r="A8" s="202" t="s">
        <v>187</v>
      </c>
      <c r="B8" s="179">
        <v>10</v>
      </c>
      <c r="C8" s="215">
        <v>100.82289515437301</v>
      </c>
      <c r="D8" s="216">
        <v>0.79999999999999993</v>
      </c>
      <c r="E8" s="181"/>
      <c r="F8" s="181"/>
      <c r="G8" s="181"/>
      <c r="H8" s="181"/>
      <c r="I8" s="181"/>
      <c r="J8" s="217"/>
      <c r="K8" s="215">
        <v>101.22618673499049</v>
      </c>
      <c r="L8" s="215">
        <v>101.22618673499049</v>
      </c>
      <c r="M8" s="215">
        <v>101.22618673499049</v>
      </c>
      <c r="N8" s="215">
        <v>101.22618673499049</v>
      </c>
      <c r="O8" s="215">
        <v>101.22618673499049</v>
      </c>
      <c r="P8" s="215">
        <v>101.22618673499049</v>
      </c>
      <c r="Q8" s="215">
        <v>101.22618673499049</v>
      </c>
      <c r="R8" s="215">
        <v>101.22618673499049</v>
      </c>
      <c r="S8" s="215">
        <v>101.22618673499049</v>
      </c>
      <c r="T8" s="215">
        <v>101.22618673499049</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f t="shared" si="1"/>
        <v>1012.2618673499049</v>
      </c>
    </row>
    <row r="9" spans="1:48" x14ac:dyDescent="0.3">
      <c r="A9" s="202" t="s">
        <v>45</v>
      </c>
      <c r="B9" s="179">
        <v>15.000000000000002</v>
      </c>
      <c r="C9" s="215">
        <v>88.792199999999994</v>
      </c>
      <c r="D9" s="216">
        <v>0.8610000000000001</v>
      </c>
      <c r="E9" s="181"/>
      <c r="F9" s="181"/>
      <c r="G9" s="181"/>
      <c r="H9" s="181"/>
      <c r="I9" s="181"/>
      <c r="J9" s="217"/>
      <c r="K9" s="215">
        <v>73.823745600000009</v>
      </c>
      <c r="L9" s="215">
        <v>73.823745600000009</v>
      </c>
      <c r="M9" s="215">
        <v>73.823745600000009</v>
      </c>
      <c r="N9" s="215">
        <v>73.823745600000009</v>
      </c>
      <c r="O9" s="215">
        <v>73.823745600000009</v>
      </c>
      <c r="P9" s="215">
        <v>73.823745600000009</v>
      </c>
      <c r="Q9" s="215">
        <v>73.823745600000009</v>
      </c>
      <c r="R9" s="215">
        <v>73.823745600000009</v>
      </c>
      <c r="S9" s="215">
        <v>73.823745600000009</v>
      </c>
      <c r="T9" s="215">
        <v>73.823745600000009</v>
      </c>
      <c r="U9" s="215">
        <v>73.823745600000009</v>
      </c>
      <c r="V9" s="215">
        <v>73.823745600000009</v>
      </c>
      <c r="W9" s="215">
        <v>73.823745600000009</v>
      </c>
      <c r="X9" s="215">
        <v>73.823745600000009</v>
      </c>
      <c r="Y9" s="215">
        <v>73.823745600000009</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f t="shared" si="1"/>
        <v>1107.3561840000002</v>
      </c>
    </row>
    <row r="10" spans="1:48" x14ac:dyDescent="0.3">
      <c r="A10" s="202" t="s">
        <v>133</v>
      </c>
      <c r="B10" s="179">
        <v>7.0000000000000036</v>
      </c>
      <c r="C10" s="215">
        <v>88.126799999999974</v>
      </c>
      <c r="D10" s="216">
        <v>1.0040000000000002</v>
      </c>
      <c r="E10" s="181"/>
      <c r="F10" s="181"/>
      <c r="G10" s="181"/>
      <c r="H10" s="181"/>
      <c r="I10" s="181"/>
      <c r="J10" s="217"/>
      <c r="K10" s="215">
        <v>87.611800000000002</v>
      </c>
      <c r="L10" s="215">
        <v>87.611800000000002</v>
      </c>
      <c r="M10" s="215">
        <v>87.611800000000002</v>
      </c>
      <c r="N10" s="215">
        <v>87.611800000000002</v>
      </c>
      <c r="O10" s="215">
        <v>87.611800000000002</v>
      </c>
      <c r="P10" s="215">
        <v>87.611800000000002</v>
      </c>
      <c r="Q10" s="215">
        <v>87.611800000000002</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f t="shared" si="1"/>
        <v>613.2826</v>
      </c>
    </row>
    <row r="11" spans="1:48" x14ac:dyDescent="0.3">
      <c r="A11" s="202" t="s">
        <v>145</v>
      </c>
      <c r="B11" s="179">
        <v>10</v>
      </c>
      <c r="C11" s="215">
        <v>30.102583947883524</v>
      </c>
      <c r="D11" s="216">
        <v>1.004</v>
      </c>
      <c r="E11" s="181"/>
      <c r="F11" s="181"/>
      <c r="G11" s="181"/>
      <c r="H11" s="181"/>
      <c r="I11" s="181"/>
      <c r="J11" s="217"/>
      <c r="K11" s="215">
        <v>25.96087903290379</v>
      </c>
      <c r="L11" s="215">
        <v>25.96087903290379</v>
      </c>
      <c r="M11" s="215">
        <v>25.96087903290379</v>
      </c>
      <c r="N11" s="215">
        <v>25.96087903290379</v>
      </c>
      <c r="O11" s="215">
        <v>25.96087903290379</v>
      </c>
      <c r="P11" s="215">
        <v>25.96087903290379</v>
      </c>
      <c r="Q11" s="215">
        <v>25.96087903290379</v>
      </c>
      <c r="R11" s="215">
        <v>25.96087903290379</v>
      </c>
      <c r="S11" s="215">
        <v>25.96087903290379</v>
      </c>
      <c r="T11" s="215">
        <v>25.96087903290379</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f t="shared" si="1"/>
        <v>259.6087903290379</v>
      </c>
    </row>
    <row r="12" spans="1:48" x14ac:dyDescent="0.3">
      <c r="A12" s="202" t="s">
        <v>186</v>
      </c>
      <c r="B12" s="179">
        <v>10.000000000000002</v>
      </c>
      <c r="C12" s="215">
        <v>22.754857364121978</v>
      </c>
      <c r="D12" s="216">
        <v>0.95999999999999985</v>
      </c>
      <c r="E12" s="181"/>
      <c r="F12" s="181"/>
      <c r="G12" s="181"/>
      <c r="H12" s="181"/>
      <c r="I12" s="181"/>
      <c r="J12" s="217"/>
      <c r="K12" s="215">
        <v>22.845876793578462</v>
      </c>
      <c r="L12" s="215">
        <v>22.845876793578462</v>
      </c>
      <c r="M12" s="215">
        <v>22.845876793578462</v>
      </c>
      <c r="N12" s="215">
        <v>22.845876793578462</v>
      </c>
      <c r="O12" s="215">
        <v>22.845876793578462</v>
      </c>
      <c r="P12" s="215">
        <v>22.845876793578462</v>
      </c>
      <c r="Q12" s="215">
        <v>22.845876793578462</v>
      </c>
      <c r="R12" s="215">
        <v>22.845876793578462</v>
      </c>
      <c r="S12" s="215">
        <v>22.845876793578462</v>
      </c>
      <c r="T12" s="215">
        <v>22.845876793578462</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f t="shared" si="1"/>
        <v>228.45876793578466</v>
      </c>
    </row>
    <row r="13" spans="1:48" x14ac:dyDescent="0.3">
      <c r="A13" s="202" t="s">
        <v>146</v>
      </c>
      <c r="B13" s="179">
        <v>19.999999999999996</v>
      </c>
      <c r="C13" s="215">
        <v>15.761070642240002</v>
      </c>
      <c r="D13" s="216">
        <v>0.88238155282248876</v>
      </c>
      <c r="E13" s="181"/>
      <c r="F13" s="181"/>
      <c r="G13" s="181"/>
      <c r="H13" s="181"/>
      <c r="I13" s="181"/>
      <c r="J13" s="217"/>
      <c r="K13" s="215">
        <v>14.754257819248956</v>
      </c>
      <c r="L13" s="215">
        <v>14.754257819248956</v>
      </c>
      <c r="M13" s="215">
        <v>14.754257819248956</v>
      </c>
      <c r="N13" s="215">
        <v>14.754257819248956</v>
      </c>
      <c r="O13" s="215">
        <v>14.754257819248956</v>
      </c>
      <c r="P13" s="215">
        <v>14.754257819248956</v>
      </c>
      <c r="Q13" s="215">
        <v>14.754257819248956</v>
      </c>
      <c r="R13" s="215">
        <v>14.754257819248956</v>
      </c>
      <c r="S13" s="215">
        <v>14.754257819248956</v>
      </c>
      <c r="T13" s="215">
        <v>14.754257819248956</v>
      </c>
      <c r="U13" s="215">
        <v>14.754257819248956</v>
      </c>
      <c r="V13" s="215">
        <v>14.754257819248956</v>
      </c>
      <c r="W13" s="215">
        <v>14.754257819248956</v>
      </c>
      <c r="X13" s="215">
        <v>14.754257819248956</v>
      </c>
      <c r="Y13" s="215">
        <v>14.754257819248956</v>
      </c>
      <c r="Z13" s="215">
        <v>14.754257819248956</v>
      </c>
      <c r="AA13" s="215">
        <v>14.754257819248956</v>
      </c>
      <c r="AB13" s="215">
        <v>14.754257819248956</v>
      </c>
      <c r="AC13" s="215">
        <v>14.754257819248956</v>
      </c>
      <c r="AD13" s="215">
        <v>14.754257819248956</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f t="shared" si="1"/>
        <v>295.08515638497903</v>
      </c>
    </row>
    <row r="14" spans="1:48" x14ac:dyDescent="0.3">
      <c r="A14" s="202" t="s">
        <v>108</v>
      </c>
      <c r="B14" s="179">
        <v>20.000000000000007</v>
      </c>
      <c r="C14" s="215">
        <v>8.6212</v>
      </c>
      <c r="D14" s="216">
        <v>0.8</v>
      </c>
      <c r="E14" s="181"/>
      <c r="F14" s="181"/>
      <c r="G14" s="181"/>
      <c r="H14" s="181"/>
      <c r="I14" s="181"/>
      <c r="J14" s="217"/>
      <c r="K14" s="215">
        <v>7.4605055200000017</v>
      </c>
      <c r="L14" s="215">
        <v>7.4605055200000017</v>
      </c>
      <c r="M14" s="215">
        <v>7.4605055200000017</v>
      </c>
      <c r="N14" s="215">
        <v>7.4605055200000017</v>
      </c>
      <c r="O14" s="215">
        <v>7.4605055200000017</v>
      </c>
      <c r="P14" s="215">
        <v>7.4605055200000017</v>
      </c>
      <c r="Q14" s="215">
        <v>7.4605055200000017</v>
      </c>
      <c r="R14" s="215">
        <v>7.4605055200000017</v>
      </c>
      <c r="S14" s="215">
        <v>7.4605055200000017</v>
      </c>
      <c r="T14" s="215">
        <v>7.4605055200000017</v>
      </c>
      <c r="U14" s="215">
        <v>7.4605055200000017</v>
      </c>
      <c r="V14" s="215">
        <v>7.4605055200000017</v>
      </c>
      <c r="W14" s="215">
        <v>7.4605055200000017</v>
      </c>
      <c r="X14" s="215">
        <v>7.4605055200000017</v>
      </c>
      <c r="Y14" s="215">
        <v>7.4605055200000017</v>
      </c>
      <c r="Z14" s="215">
        <v>7.4605055200000017</v>
      </c>
      <c r="AA14" s="215">
        <v>7.4605055200000017</v>
      </c>
      <c r="AB14" s="215">
        <v>7.4605055200000017</v>
      </c>
      <c r="AC14" s="215">
        <v>7.4605055200000017</v>
      </c>
      <c r="AD14" s="215">
        <v>7.4605055200000017</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f t="shared" si="1"/>
        <v>149.21011039999999</v>
      </c>
    </row>
    <row r="15" spans="1:48" ht="15.75" customHeight="1" x14ac:dyDescent="0.3">
      <c r="A15" s="183" t="s">
        <v>480</v>
      </c>
      <c r="B15" s="199"/>
      <c r="C15" s="185">
        <f>SUM(C5:C14)</f>
        <v>2158.7298034600972</v>
      </c>
      <c r="D15" s="208">
        <f>K15/C15</f>
        <v>0.95034907070988039</v>
      </c>
      <c r="E15" s="86"/>
      <c r="F15" s="75"/>
      <c r="G15" s="75"/>
      <c r="H15" s="75"/>
      <c r="I15" s="75"/>
      <c r="J15" s="75"/>
      <c r="K15" s="185">
        <f>SUM(K5:K14)</f>
        <v>2051.5468626320262</v>
      </c>
      <c r="L15" s="185">
        <f>SUM(L5:L14)</f>
        <v>2051.5468626320262</v>
      </c>
      <c r="M15" s="185">
        <f t="shared" ref="M15:AU15" si="2">SUM(M5:M14)</f>
        <v>2051.5468626320262</v>
      </c>
      <c r="N15" s="185">
        <f t="shared" si="2"/>
        <v>2051.5468626320262</v>
      </c>
      <c r="O15" s="185">
        <f t="shared" si="2"/>
        <v>2051.5468626320262</v>
      </c>
      <c r="P15" s="185">
        <f t="shared" si="2"/>
        <v>2051.5468626320262</v>
      </c>
      <c r="Q15" s="185">
        <f t="shared" si="2"/>
        <v>2025.1586190672413</v>
      </c>
      <c r="R15" s="185">
        <f t="shared" si="2"/>
        <v>1937.5468190672411</v>
      </c>
      <c r="S15" s="185">
        <f t="shared" si="2"/>
        <v>1937.5468190672411</v>
      </c>
      <c r="T15" s="185">
        <f t="shared" si="2"/>
        <v>1937.5468190672411</v>
      </c>
      <c r="U15" s="185">
        <f t="shared" si="2"/>
        <v>1459.0757293168313</v>
      </c>
      <c r="V15" s="185">
        <f t="shared" si="2"/>
        <v>510.87192696828555</v>
      </c>
      <c r="W15" s="185">
        <f t="shared" si="2"/>
        <v>510.87192696828555</v>
      </c>
      <c r="X15" s="185">
        <f t="shared" si="2"/>
        <v>510.87192696828555</v>
      </c>
      <c r="Y15" s="185">
        <f t="shared" si="2"/>
        <v>510.87192696828555</v>
      </c>
      <c r="Z15" s="185">
        <f t="shared" si="2"/>
        <v>437.04818136828555</v>
      </c>
      <c r="AA15" s="185">
        <f t="shared" si="2"/>
        <v>22.214763339248957</v>
      </c>
      <c r="AB15" s="185">
        <f t="shared" si="2"/>
        <v>22.214763339248957</v>
      </c>
      <c r="AC15" s="185">
        <f t="shared" si="2"/>
        <v>22.214763339248957</v>
      </c>
      <c r="AD15" s="185">
        <f t="shared" si="2"/>
        <v>22.214763339248957</v>
      </c>
      <c r="AE15" s="185">
        <f t="shared" si="2"/>
        <v>0</v>
      </c>
      <c r="AF15" s="185">
        <f t="shared" si="2"/>
        <v>0</v>
      </c>
      <c r="AG15" s="185">
        <f t="shared" si="2"/>
        <v>0</v>
      </c>
      <c r="AH15" s="185">
        <f t="shared" si="2"/>
        <v>0</v>
      </c>
      <c r="AI15" s="185">
        <f t="shared" si="2"/>
        <v>0</v>
      </c>
      <c r="AJ15" s="185">
        <f t="shared" si="2"/>
        <v>0</v>
      </c>
      <c r="AK15" s="185">
        <f t="shared" si="2"/>
        <v>0</v>
      </c>
      <c r="AL15" s="185">
        <f t="shared" si="2"/>
        <v>0</v>
      </c>
      <c r="AM15" s="185">
        <f t="shared" si="2"/>
        <v>0</v>
      </c>
      <c r="AN15" s="185">
        <f t="shared" si="2"/>
        <v>0</v>
      </c>
      <c r="AO15" s="185">
        <f t="shared" si="2"/>
        <v>0</v>
      </c>
      <c r="AP15" s="185">
        <f t="shared" si="2"/>
        <v>0</v>
      </c>
      <c r="AQ15" s="185">
        <f t="shared" si="2"/>
        <v>0</v>
      </c>
      <c r="AR15" s="185">
        <f t="shared" si="2"/>
        <v>0</v>
      </c>
      <c r="AS15" s="185">
        <f t="shared" si="2"/>
        <v>0</v>
      </c>
      <c r="AT15" s="185">
        <f t="shared" si="2"/>
        <v>0</v>
      </c>
      <c r="AU15" s="185">
        <f t="shared" si="2"/>
        <v>0</v>
      </c>
      <c r="AV15" s="177">
        <f>SUM(AV5:AV14)</f>
        <v>24175.550923976378</v>
      </c>
    </row>
    <row r="16" spans="1:48" ht="15.75" customHeight="1" x14ac:dyDescent="0.3">
      <c r="A16" s="183" t="s">
        <v>481</v>
      </c>
      <c r="B16" s="188"/>
      <c r="C16" s="189"/>
      <c r="D16" s="200"/>
      <c r="E16" s="78"/>
      <c r="F16" s="78"/>
      <c r="G16" s="78"/>
      <c r="H16" s="78"/>
      <c r="I16" s="78"/>
      <c r="J16" s="79"/>
      <c r="K16" s="177">
        <f>K15-K15</f>
        <v>0</v>
      </c>
      <c r="L16" s="191">
        <f t="shared" ref="L16" si="3">K15-L15</f>
        <v>0</v>
      </c>
      <c r="M16" s="191">
        <f t="shared" ref="M16" si="4">L15-M15</f>
        <v>0</v>
      </c>
      <c r="N16" s="191">
        <f t="shared" ref="N16" si="5">M15-N15</f>
        <v>0</v>
      </c>
      <c r="O16" s="191">
        <f t="shared" ref="O16" si="6">N15-O15</f>
        <v>0</v>
      </c>
      <c r="P16" s="191">
        <f t="shared" ref="P16" si="7">O15-P15</f>
        <v>0</v>
      </c>
      <c r="Q16" s="191">
        <f t="shared" ref="Q16" si="8">P15-Q15</f>
        <v>26.388243564784943</v>
      </c>
      <c r="R16" s="191">
        <f t="shared" ref="R16" si="9">Q15-R15</f>
        <v>87.61180000000013</v>
      </c>
      <c r="S16" s="191">
        <f t="shared" ref="S16" si="10">R15-S15</f>
        <v>0</v>
      </c>
      <c r="T16" s="191">
        <f t="shared" ref="T16" si="11">S15-T15</f>
        <v>0</v>
      </c>
      <c r="U16" s="191">
        <f t="shared" ref="U16" si="12">T15-U15</f>
        <v>478.47108975040987</v>
      </c>
      <c r="V16" s="191">
        <f t="shared" ref="V16" si="13">U15-V15</f>
        <v>948.20380234854565</v>
      </c>
      <c r="W16" s="191">
        <f t="shared" ref="W16" si="14">V15-W15</f>
        <v>0</v>
      </c>
      <c r="X16" s="191">
        <f t="shared" ref="X16" si="15">W15-X15</f>
        <v>0</v>
      </c>
      <c r="Y16" s="191">
        <f t="shared" ref="Y16" si="16">X15-Y15</f>
        <v>0</v>
      </c>
      <c r="Z16" s="191">
        <f t="shared" ref="Z16" si="17">Y15-Z15</f>
        <v>73.823745599999995</v>
      </c>
      <c r="AA16" s="191">
        <f t="shared" ref="AA16" si="18">Z15-AA15</f>
        <v>414.83341802903658</v>
      </c>
      <c r="AB16" s="191">
        <f t="shared" ref="AB16" si="19">AA15-AB15</f>
        <v>0</v>
      </c>
      <c r="AC16" s="191">
        <f t="shared" ref="AC16" si="20">AB15-AC15</f>
        <v>0</v>
      </c>
      <c r="AD16" s="191">
        <f t="shared" ref="AD16" si="21">AC15-AD15</f>
        <v>0</v>
      </c>
      <c r="AE16" s="191">
        <f t="shared" ref="AE16" si="22">AD15-AE15</f>
        <v>22.214763339248957</v>
      </c>
      <c r="AF16" s="191">
        <f t="shared" ref="AF16" si="23">AE15-AF15</f>
        <v>0</v>
      </c>
      <c r="AG16" s="191">
        <f t="shared" ref="AG16" si="24">AF15-AG15</f>
        <v>0</v>
      </c>
      <c r="AH16" s="191">
        <f t="shared" ref="AH16" si="25">AG15-AH15</f>
        <v>0</v>
      </c>
      <c r="AI16" s="191">
        <f t="shared" ref="AI16" si="26">AH15-AI15</f>
        <v>0</v>
      </c>
      <c r="AJ16" s="191">
        <f t="shared" ref="AJ16" si="27">AI15-AJ15</f>
        <v>0</v>
      </c>
      <c r="AK16" s="191">
        <f t="shared" ref="AK16" si="28">AJ15-AK15</f>
        <v>0</v>
      </c>
      <c r="AL16" s="191">
        <f t="shared" ref="AL16" si="29">AK15-AL15</f>
        <v>0</v>
      </c>
      <c r="AM16" s="191">
        <f t="shared" ref="AM16" si="30">AL15-AM15</f>
        <v>0</v>
      </c>
      <c r="AN16" s="191">
        <f t="shared" ref="AN16" si="31">AM15-AN15</f>
        <v>0</v>
      </c>
      <c r="AO16" s="191">
        <f t="shared" ref="AO16" si="32">AN15-AO15</f>
        <v>0</v>
      </c>
      <c r="AP16" s="191">
        <f t="shared" ref="AP16" si="33">AO15-AP15</f>
        <v>0</v>
      </c>
      <c r="AQ16" s="191">
        <f t="shared" ref="AQ16" si="34">AP15-AQ15</f>
        <v>0</v>
      </c>
      <c r="AR16" s="191">
        <f t="shared" ref="AR16" si="35">AQ15-AR15</f>
        <v>0</v>
      </c>
      <c r="AS16" s="191">
        <f t="shared" ref="AS16" si="36">AR15-AS15</f>
        <v>0</v>
      </c>
      <c r="AT16" s="191">
        <f t="shared" ref="AT16" si="37">AS15-AT15</f>
        <v>0</v>
      </c>
      <c r="AU16" s="191">
        <f t="shared" ref="AU16" si="38">AT15-AU15</f>
        <v>0</v>
      </c>
      <c r="AV16" s="63"/>
    </row>
    <row r="17" spans="1:48" ht="15.75" customHeight="1" x14ac:dyDescent="0.3">
      <c r="A17" s="183" t="s">
        <v>482</v>
      </c>
      <c r="B17" s="188"/>
      <c r="C17" s="189"/>
      <c r="D17" s="189"/>
      <c r="E17" s="75"/>
      <c r="F17" s="75"/>
      <c r="G17" s="75"/>
      <c r="H17" s="75"/>
      <c r="I17" s="75"/>
      <c r="J17" s="80"/>
      <c r="K17" s="177">
        <f t="shared" ref="K17:L17" si="39">$K$15-K15</f>
        <v>0</v>
      </c>
      <c r="L17" s="193">
        <f t="shared" si="39"/>
        <v>0</v>
      </c>
      <c r="M17" s="193">
        <f t="shared" ref="M17:AU17" si="40">$K$15-M15</f>
        <v>0</v>
      </c>
      <c r="N17" s="193">
        <f t="shared" si="40"/>
        <v>0</v>
      </c>
      <c r="O17" s="193">
        <f t="shared" si="40"/>
        <v>0</v>
      </c>
      <c r="P17" s="193">
        <f t="shared" si="40"/>
        <v>0</v>
      </c>
      <c r="Q17" s="193">
        <f t="shared" si="40"/>
        <v>26.388243564784943</v>
      </c>
      <c r="R17" s="193">
        <f t="shared" si="40"/>
        <v>114.00004356478507</v>
      </c>
      <c r="S17" s="193">
        <f t="shared" si="40"/>
        <v>114.00004356478507</v>
      </c>
      <c r="T17" s="193">
        <f t="shared" si="40"/>
        <v>114.00004356478507</v>
      </c>
      <c r="U17" s="193">
        <f t="shared" si="40"/>
        <v>592.47113331519495</v>
      </c>
      <c r="V17" s="193">
        <f t="shared" si="40"/>
        <v>1540.6749356637406</v>
      </c>
      <c r="W17" s="193">
        <f t="shared" si="40"/>
        <v>1540.6749356637406</v>
      </c>
      <c r="X17" s="193">
        <f t="shared" si="40"/>
        <v>1540.6749356637406</v>
      </c>
      <c r="Y17" s="193">
        <f t="shared" si="40"/>
        <v>1540.6749356637406</v>
      </c>
      <c r="Z17" s="193">
        <f t="shared" si="40"/>
        <v>1614.4986812637408</v>
      </c>
      <c r="AA17" s="193">
        <f t="shared" si="40"/>
        <v>2029.3320992927772</v>
      </c>
      <c r="AB17" s="193">
        <f t="shared" si="40"/>
        <v>2029.3320992927772</v>
      </c>
      <c r="AC17" s="193">
        <f t="shared" si="40"/>
        <v>2029.3320992927772</v>
      </c>
      <c r="AD17" s="193">
        <f t="shared" si="40"/>
        <v>2029.3320992927772</v>
      </c>
      <c r="AE17" s="193">
        <f t="shared" si="40"/>
        <v>2051.5468626320262</v>
      </c>
      <c r="AF17" s="193">
        <f t="shared" si="40"/>
        <v>2051.5468626320262</v>
      </c>
      <c r="AG17" s="193">
        <f t="shared" si="40"/>
        <v>2051.5468626320262</v>
      </c>
      <c r="AH17" s="193">
        <f t="shared" si="40"/>
        <v>2051.5468626320262</v>
      </c>
      <c r="AI17" s="193">
        <f t="shared" si="40"/>
        <v>2051.5468626320262</v>
      </c>
      <c r="AJ17" s="193">
        <f t="shared" si="40"/>
        <v>2051.5468626320262</v>
      </c>
      <c r="AK17" s="193">
        <f t="shared" si="40"/>
        <v>2051.5468626320262</v>
      </c>
      <c r="AL17" s="193">
        <f t="shared" si="40"/>
        <v>2051.5468626320262</v>
      </c>
      <c r="AM17" s="193">
        <f t="shared" si="40"/>
        <v>2051.5468626320262</v>
      </c>
      <c r="AN17" s="193">
        <f t="shared" si="40"/>
        <v>2051.5468626320262</v>
      </c>
      <c r="AO17" s="193">
        <f t="shared" si="40"/>
        <v>2051.5468626320262</v>
      </c>
      <c r="AP17" s="193">
        <f t="shared" si="40"/>
        <v>2051.5468626320262</v>
      </c>
      <c r="AQ17" s="193">
        <f t="shared" si="40"/>
        <v>2051.5468626320262</v>
      </c>
      <c r="AR17" s="193">
        <f t="shared" si="40"/>
        <v>2051.5468626320262</v>
      </c>
      <c r="AS17" s="193">
        <f t="shared" si="40"/>
        <v>2051.5468626320262</v>
      </c>
      <c r="AT17" s="193">
        <f t="shared" si="40"/>
        <v>2051.5468626320262</v>
      </c>
      <c r="AU17" s="193">
        <f t="shared" si="40"/>
        <v>2051.5468626320262</v>
      </c>
      <c r="AV17" s="64"/>
    </row>
    <row r="18" spans="1:48" ht="15.75" customHeight="1" x14ac:dyDescent="0.3">
      <c r="A18" s="196" t="s">
        <v>66</v>
      </c>
      <c r="B18" s="209">
        <f>SUMPRODUCT(B5:B14,C5:C14)/C15</f>
        <v>12.104059384116921</v>
      </c>
      <c r="C18" s="54"/>
    </row>
    <row r="19" spans="1:48" x14ac:dyDescent="0.3">
      <c r="B19" s="76"/>
    </row>
    <row r="20" spans="1:48" x14ac:dyDescent="0.3">
      <c r="A20" s="518" t="s">
        <v>2</v>
      </c>
      <c r="B20" s="519"/>
      <c r="C20" s="519"/>
      <c r="D20" s="519"/>
    </row>
    <row r="21" spans="1:48" x14ac:dyDescent="0.3">
      <c r="A21" s="520" t="s">
        <v>524</v>
      </c>
      <c r="B21" s="521"/>
      <c r="C21" s="521"/>
      <c r="D21" s="522"/>
    </row>
  </sheetData>
  <mergeCells count="7">
    <mergeCell ref="AV3:AV4"/>
    <mergeCell ref="A20:D20"/>
    <mergeCell ref="A21:D21"/>
    <mergeCell ref="A3:A4"/>
    <mergeCell ref="B3:B4"/>
    <mergeCell ref="C3:C4"/>
    <mergeCell ref="D3:D4"/>
  </mergeCell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D1E4-ACDF-490D-8580-292C36CDCFBE}">
  <dimension ref="A1:AV27"/>
  <sheetViews>
    <sheetView workbookViewId="0">
      <selection activeCell="K3" sqref="K3:AU4"/>
    </sheetView>
    <sheetView workbookViewId="1"/>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530</v>
      </c>
    </row>
    <row r="2" spans="1:48" x14ac:dyDescent="0.3">
      <c r="A2" s="87"/>
    </row>
    <row r="3" spans="1:48" ht="15.75" customHeight="1" x14ac:dyDescent="0.3">
      <c r="A3" s="508" t="s">
        <v>245</v>
      </c>
      <c r="B3" s="510" t="s">
        <v>0</v>
      </c>
      <c r="C3" s="510" t="s">
        <v>282</v>
      </c>
      <c r="D3" s="510" t="s">
        <v>57</v>
      </c>
      <c r="E3" s="122"/>
      <c r="F3" s="50"/>
      <c r="G3" s="50"/>
      <c r="H3" s="50"/>
      <c r="I3" s="50"/>
      <c r="J3" s="5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x14ac:dyDescent="0.3">
      <c r="A5" s="202" t="s">
        <v>505</v>
      </c>
      <c r="B5" s="179">
        <v>16</v>
      </c>
      <c r="C5" s="215">
        <v>708.34428511963995</v>
      </c>
      <c r="D5" s="216">
        <v>1</v>
      </c>
      <c r="E5" s="181"/>
      <c r="F5" s="181"/>
      <c r="G5" s="181"/>
      <c r="H5" s="181"/>
      <c r="I5" s="181"/>
      <c r="J5" s="217"/>
      <c r="K5" s="215">
        <v>708.34428511963995</v>
      </c>
      <c r="L5" s="215">
        <v>708.34428511963995</v>
      </c>
      <c r="M5" s="215">
        <v>708.34428511963995</v>
      </c>
      <c r="N5" s="215">
        <v>708.34428511963995</v>
      </c>
      <c r="O5" s="215">
        <v>708.34428511963995</v>
      </c>
      <c r="P5" s="215">
        <v>708.34428511963995</v>
      </c>
      <c r="Q5" s="215">
        <v>708.34428511963995</v>
      </c>
      <c r="R5" s="215">
        <v>708.34428511963995</v>
      </c>
      <c r="S5" s="215">
        <v>708.34428511963995</v>
      </c>
      <c r="T5" s="215">
        <v>708.34428511963995</v>
      </c>
      <c r="U5" s="215">
        <v>708.34428511963995</v>
      </c>
      <c r="V5" s="215">
        <v>708.34428511963995</v>
      </c>
      <c r="W5" s="215">
        <v>708.34428511963995</v>
      </c>
      <c r="X5" s="215">
        <v>708.34428511963995</v>
      </c>
      <c r="Y5" s="215">
        <v>708.34428511963995</v>
      </c>
      <c r="Z5" s="215">
        <v>708.34428511963995</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20" si="1">SUM(K5:AU5)</f>
        <v>11333.508561914236</v>
      </c>
    </row>
    <row r="6" spans="1:48" x14ac:dyDescent="0.3">
      <c r="A6" s="202" t="s">
        <v>27</v>
      </c>
      <c r="B6" s="179">
        <v>10.999999999999998</v>
      </c>
      <c r="C6" s="215">
        <v>140.39791363534636</v>
      </c>
      <c r="D6" s="216">
        <v>1</v>
      </c>
      <c r="E6" s="181"/>
      <c r="F6" s="181"/>
      <c r="G6" s="181"/>
      <c r="H6" s="181"/>
      <c r="I6" s="181"/>
      <c r="J6" s="217"/>
      <c r="K6" s="215">
        <v>140.39791363534636</v>
      </c>
      <c r="L6" s="215">
        <v>140.39791363534636</v>
      </c>
      <c r="M6" s="215">
        <v>140.39791363534636</v>
      </c>
      <c r="N6" s="215">
        <v>140.39791363534636</v>
      </c>
      <c r="O6" s="215">
        <v>140.39791363534636</v>
      </c>
      <c r="P6" s="215">
        <v>140.39791363534636</v>
      </c>
      <c r="Q6" s="215">
        <v>140.39791363534636</v>
      </c>
      <c r="R6" s="215">
        <v>140.39791363534636</v>
      </c>
      <c r="S6" s="215">
        <v>140.39791363534636</v>
      </c>
      <c r="T6" s="215">
        <v>140.39791363534636</v>
      </c>
      <c r="U6" s="215">
        <v>140.39791363534636</v>
      </c>
      <c r="V6" s="215">
        <v>0</v>
      </c>
      <c r="W6" s="215">
        <v>0</v>
      </c>
      <c r="X6" s="215">
        <v>0</v>
      </c>
      <c r="Y6" s="215">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8">
        <f t="shared" si="1"/>
        <v>1544.3770499888103</v>
      </c>
    </row>
    <row r="7" spans="1:48" x14ac:dyDescent="0.3">
      <c r="A7" s="202" t="s">
        <v>139</v>
      </c>
      <c r="B7" s="179">
        <v>8</v>
      </c>
      <c r="C7" s="215">
        <v>97.02407283345002</v>
      </c>
      <c r="D7" s="216">
        <v>1</v>
      </c>
      <c r="E7" s="181"/>
      <c r="F7" s="181"/>
      <c r="G7" s="181"/>
      <c r="H7" s="181"/>
      <c r="I7" s="181"/>
      <c r="J7" s="217"/>
      <c r="K7" s="215">
        <v>97.02407283345002</v>
      </c>
      <c r="L7" s="215">
        <v>97.02407283345002</v>
      </c>
      <c r="M7" s="215">
        <v>97.02407283345002</v>
      </c>
      <c r="N7" s="215">
        <v>97.02407283345002</v>
      </c>
      <c r="O7" s="215">
        <v>97.02407283345002</v>
      </c>
      <c r="P7" s="215">
        <v>97.02407283345002</v>
      </c>
      <c r="Q7" s="215">
        <v>97.02407283345002</v>
      </c>
      <c r="R7" s="215">
        <v>97.02407283345002</v>
      </c>
      <c r="S7" s="215">
        <v>0</v>
      </c>
      <c r="T7" s="215">
        <v>0</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8">
        <f t="shared" si="1"/>
        <v>776.19258266760016</v>
      </c>
    </row>
    <row r="8" spans="1:48" x14ac:dyDescent="0.3">
      <c r="A8" s="202" t="s">
        <v>187</v>
      </c>
      <c r="B8" s="179">
        <v>9.9999999999999982</v>
      </c>
      <c r="C8" s="215">
        <v>96.178748749413558</v>
      </c>
      <c r="D8" s="216">
        <v>1</v>
      </c>
      <c r="E8" s="181"/>
      <c r="F8" s="181"/>
      <c r="G8" s="181"/>
      <c r="H8" s="181"/>
      <c r="I8" s="181"/>
      <c r="J8" s="217"/>
      <c r="K8" s="215">
        <v>96.178748749413558</v>
      </c>
      <c r="L8" s="215">
        <v>96.178748749413558</v>
      </c>
      <c r="M8" s="215">
        <v>96.178748749413558</v>
      </c>
      <c r="N8" s="215">
        <v>96.178748749413558</v>
      </c>
      <c r="O8" s="215">
        <v>96.178748749413558</v>
      </c>
      <c r="P8" s="215">
        <v>96.178748749413558</v>
      </c>
      <c r="Q8" s="215">
        <v>96.178748749413558</v>
      </c>
      <c r="R8" s="215">
        <v>96.178748749413558</v>
      </c>
      <c r="S8" s="215">
        <v>96.178748749413558</v>
      </c>
      <c r="T8" s="215">
        <v>96.178748749413558</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8">
        <f t="shared" si="1"/>
        <v>961.78748749413558</v>
      </c>
    </row>
    <row r="9" spans="1:48" x14ac:dyDescent="0.3">
      <c r="A9" s="202" t="s">
        <v>44</v>
      </c>
      <c r="B9" s="179">
        <v>10.000000000000004</v>
      </c>
      <c r="C9" s="215">
        <v>91.695416708407691</v>
      </c>
      <c r="D9" s="216">
        <v>1</v>
      </c>
      <c r="E9" s="181"/>
      <c r="F9" s="181"/>
      <c r="G9" s="181"/>
      <c r="H9" s="181"/>
      <c r="I9" s="181"/>
      <c r="J9" s="217"/>
      <c r="K9" s="215">
        <v>91.695416708407691</v>
      </c>
      <c r="L9" s="215">
        <v>91.695416708407691</v>
      </c>
      <c r="M9" s="215">
        <v>91.695416708407691</v>
      </c>
      <c r="N9" s="215">
        <v>91.695416708407691</v>
      </c>
      <c r="O9" s="215">
        <v>91.695416708407691</v>
      </c>
      <c r="P9" s="215">
        <v>91.695416708407691</v>
      </c>
      <c r="Q9" s="215">
        <v>91.695416708407691</v>
      </c>
      <c r="R9" s="215">
        <v>91.695416708407691</v>
      </c>
      <c r="S9" s="215">
        <v>91.695416708407691</v>
      </c>
      <c r="T9" s="215">
        <v>91.695416708407691</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8">
        <f t="shared" si="1"/>
        <v>916.95416708407708</v>
      </c>
    </row>
    <row r="10" spans="1:48" x14ac:dyDescent="0.3">
      <c r="A10" s="202" t="s">
        <v>46</v>
      </c>
      <c r="B10" s="179">
        <v>29.999999999999986</v>
      </c>
      <c r="C10" s="215">
        <v>78.402802004502192</v>
      </c>
      <c r="D10" s="216">
        <v>1</v>
      </c>
      <c r="E10" s="181"/>
      <c r="F10" s="181"/>
      <c r="G10" s="181"/>
      <c r="H10" s="181"/>
      <c r="I10" s="181"/>
      <c r="J10" s="217"/>
      <c r="K10" s="215">
        <v>78.402802004502192</v>
      </c>
      <c r="L10" s="215">
        <v>78.402802004502192</v>
      </c>
      <c r="M10" s="215">
        <v>78.402802004502192</v>
      </c>
      <c r="N10" s="215">
        <v>78.402802004502192</v>
      </c>
      <c r="O10" s="215">
        <v>78.402802004502192</v>
      </c>
      <c r="P10" s="215">
        <v>78.402802004502192</v>
      </c>
      <c r="Q10" s="215">
        <v>78.402802004502192</v>
      </c>
      <c r="R10" s="215">
        <v>78.402802004502192</v>
      </c>
      <c r="S10" s="215">
        <v>78.402802004502192</v>
      </c>
      <c r="T10" s="215">
        <v>78.402802004502192</v>
      </c>
      <c r="U10" s="215">
        <v>77.032560755745763</v>
      </c>
      <c r="V10" s="215">
        <v>77.032560755745763</v>
      </c>
      <c r="W10" s="215">
        <v>77.032560755745763</v>
      </c>
      <c r="X10" s="215">
        <v>77.032560755745763</v>
      </c>
      <c r="Y10" s="215">
        <v>76.967291118727161</v>
      </c>
      <c r="Z10" s="215">
        <v>76.967291118727161</v>
      </c>
      <c r="AA10" s="215">
        <v>76.967291118727161</v>
      </c>
      <c r="AB10" s="215">
        <v>76.967291118727161</v>
      </c>
      <c r="AC10" s="215">
        <v>76.967291118727161</v>
      </c>
      <c r="AD10" s="215">
        <v>76.967291118727161</v>
      </c>
      <c r="AE10" s="215">
        <v>76.967291118727161</v>
      </c>
      <c r="AF10" s="215">
        <v>76.967291118727161</v>
      </c>
      <c r="AG10" s="215">
        <v>76.967291118727161</v>
      </c>
      <c r="AH10" s="215">
        <v>76.967291118727161</v>
      </c>
      <c r="AI10" s="215">
        <v>76.967291118727161</v>
      </c>
      <c r="AJ10" s="215">
        <v>76.967291118727161</v>
      </c>
      <c r="AK10" s="215">
        <v>76.967291118727161</v>
      </c>
      <c r="AL10" s="215">
        <v>76.967291118727161</v>
      </c>
      <c r="AM10" s="215">
        <v>76.967291118727161</v>
      </c>
      <c r="AN10" s="215">
        <v>76.967291118727161</v>
      </c>
      <c r="AO10" s="215">
        <v>0</v>
      </c>
      <c r="AP10" s="215">
        <v>0</v>
      </c>
      <c r="AQ10" s="215">
        <v>0</v>
      </c>
      <c r="AR10" s="215">
        <v>0</v>
      </c>
      <c r="AS10" s="215">
        <v>0</v>
      </c>
      <c r="AT10" s="215">
        <v>0</v>
      </c>
      <c r="AU10" s="215">
        <v>0</v>
      </c>
      <c r="AV10" s="218">
        <f t="shared" si="1"/>
        <v>2323.63492096764</v>
      </c>
    </row>
    <row r="11" spans="1:48" x14ac:dyDescent="0.3">
      <c r="A11" s="202" t="s">
        <v>45</v>
      </c>
      <c r="B11" s="179">
        <v>14.999999999999996</v>
      </c>
      <c r="C11" s="215">
        <v>36.279000000000011</v>
      </c>
      <c r="D11" s="216">
        <v>1</v>
      </c>
      <c r="E11" s="181"/>
      <c r="F11" s="181"/>
      <c r="G11" s="181"/>
      <c r="H11" s="181"/>
      <c r="I11" s="181"/>
      <c r="J11" s="217"/>
      <c r="K11" s="215">
        <v>36.279000000000011</v>
      </c>
      <c r="L11" s="215">
        <v>36.279000000000011</v>
      </c>
      <c r="M11" s="215">
        <v>36.279000000000011</v>
      </c>
      <c r="N11" s="215">
        <v>36.279000000000011</v>
      </c>
      <c r="O11" s="215">
        <v>36.279000000000011</v>
      </c>
      <c r="P11" s="215">
        <v>36.279000000000011</v>
      </c>
      <c r="Q11" s="215">
        <v>36.279000000000011</v>
      </c>
      <c r="R11" s="215">
        <v>36.279000000000011</v>
      </c>
      <c r="S11" s="215">
        <v>36.279000000000011</v>
      </c>
      <c r="T11" s="215">
        <v>36.279000000000011</v>
      </c>
      <c r="U11" s="215">
        <v>36.279000000000011</v>
      </c>
      <c r="V11" s="215">
        <v>36.279000000000011</v>
      </c>
      <c r="W11" s="215">
        <v>36.279000000000011</v>
      </c>
      <c r="X11" s="215">
        <v>36.279000000000011</v>
      </c>
      <c r="Y11" s="215">
        <v>36.279000000000011</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8">
        <f t="shared" si="1"/>
        <v>544.18500000000006</v>
      </c>
    </row>
    <row r="12" spans="1:48" x14ac:dyDescent="0.3">
      <c r="A12" s="202" t="s">
        <v>133</v>
      </c>
      <c r="B12" s="179">
        <v>7.0000000000000009</v>
      </c>
      <c r="C12" s="215">
        <v>32.424399999999999</v>
      </c>
      <c r="D12" s="216">
        <v>1</v>
      </c>
      <c r="E12" s="181"/>
      <c r="F12" s="181"/>
      <c r="G12" s="181"/>
      <c r="H12" s="181"/>
      <c r="I12" s="181"/>
      <c r="J12" s="217"/>
      <c r="K12" s="215">
        <v>32.424399999999999</v>
      </c>
      <c r="L12" s="215">
        <v>32.424399999999999</v>
      </c>
      <c r="M12" s="215">
        <v>32.424399999999999</v>
      </c>
      <c r="N12" s="215">
        <v>32.424399999999999</v>
      </c>
      <c r="O12" s="215">
        <v>32.424399999999999</v>
      </c>
      <c r="P12" s="215">
        <v>32.424399999999999</v>
      </c>
      <c r="Q12" s="215">
        <v>32.424399999999999</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8">
        <f t="shared" si="1"/>
        <v>226.97079999999997</v>
      </c>
    </row>
    <row r="13" spans="1:48" x14ac:dyDescent="0.3">
      <c r="A13" s="202" t="s">
        <v>47</v>
      </c>
      <c r="B13" s="179">
        <v>20.000000000000004</v>
      </c>
      <c r="C13" s="215">
        <v>29.666881710945404</v>
      </c>
      <c r="D13" s="216">
        <v>1</v>
      </c>
      <c r="E13" s="181"/>
      <c r="F13" s="181"/>
      <c r="G13" s="181"/>
      <c r="H13" s="181"/>
      <c r="I13" s="181"/>
      <c r="J13" s="217"/>
      <c r="K13" s="215">
        <v>29.666881710945404</v>
      </c>
      <c r="L13" s="215">
        <v>29.666881710945404</v>
      </c>
      <c r="M13" s="215">
        <v>29.666881710945404</v>
      </c>
      <c r="N13" s="215">
        <v>29.666881710945404</v>
      </c>
      <c r="O13" s="215">
        <v>29.666881710945404</v>
      </c>
      <c r="P13" s="215">
        <v>29.666881710945404</v>
      </c>
      <c r="Q13" s="215">
        <v>29.666881710945404</v>
      </c>
      <c r="R13" s="215">
        <v>29.666881710945404</v>
      </c>
      <c r="S13" s="215">
        <v>29.666881710945404</v>
      </c>
      <c r="T13" s="215">
        <v>29.666881710945404</v>
      </c>
      <c r="U13" s="215">
        <v>28.317946435601783</v>
      </c>
      <c r="V13" s="215">
        <v>28.317946435601783</v>
      </c>
      <c r="W13" s="215">
        <v>28.317946435601783</v>
      </c>
      <c r="X13" s="215">
        <v>28.317946435601783</v>
      </c>
      <c r="Y13" s="215">
        <v>28.295076310375215</v>
      </c>
      <c r="Z13" s="215">
        <v>28.295076310375215</v>
      </c>
      <c r="AA13" s="215">
        <v>28.295076310375215</v>
      </c>
      <c r="AB13" s="215">
        <v>28.295076310375215</v>
      </c>
      <c r="AC13" s="215">
        <v>28.295076310375215</v>
      </c>
      <c r="AD13" s="215">
        <v>28.295076310375215</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8">
        <f t="shared" si="1"/>
        <v>579.71106071411259</v>
      </c>
    </row>
    <row r="14" spans="1:48" x14ac:dyDescent="0.3">
      <c r="A14" s="202" t="s">
        <v>186</v>
      </c>
      <c r="B14" s="179">
        <v>10</v>
      </c>
      <c r="C14" s="215">
        <v>14.874682801823212</v>
      </c>
      <c r="D14" s="216">
        <v>1</v>
      </c>
      <c r="E14" s="181"/>
      <c r="F14" s="181"/>
      <c r="G14" s="181"/>
      <c r="H14" s="181"/>
      <c r="I14" s="181"/>
      <c r="J14" s="217"/>
      <c r="K14" s="215">
        <v>14.874682801823212</v>
      </c>
      <c r="L14" s="215">
        <v>14.874682801823212</v>
      </c>
      <c r="M14" s="215">
        <v>14.874682801823212</v>
      </c>
      <c r="N14" s="215">
        <v>14.874682801823212</v>
      </c>
      <c r="O14" s="215">
        <v>14.874682801823212</v>
      </c>
      <c r="P14" s="215">
        <v>14.874682801823212</v>
      </c>
      <c r="Q14" s="215">
        <v>14.874682801823212</v>
      </c>
      <c r="R14" s="215">
        <v>14.874682801823212</v>
      </c>
      <c r="S14" s="215">
        <v>14.874682801823212</v>
      </c>
      <c r="T14" s="215">
        <v>14.874682801823212</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8">
        <f t="shared" si="1"/>
        <v>148.74682801823212</v>
      </c>
    </row>
    <row r="15" spans="1:48" x14ac:dyDescent="0.3">
      <c r="A15" s="202" t="s">
        <v>145</v>
      </c>
      <c r="B15" s="179">
        <v>10</v>
      </c>
      <c r="C15" s="215">
        <v>13.093268763439641</v>
      </c>
      <c r="D15" s="216">
        <v>1</v>
      </c>
      <c r="E15" s="181"/>
      <c r="F15" s="181"/>
      <c r="G15" s="181"/>
      <c r="H15" s="181"/>
      <c r="I15" s="181"/>
      <c r="J15" s="217"/>
      <c r="K15" s="215">
        <v>13.093268763439641</v>
      </c>
      <c r="L15" s="215">
        <v>13.093268763439641</v>
      </c>
      <c r="M15" s="215">
        <v>13.093268763439641</v>
      </c>
      <c r="N15" s="215">
        <v>13.093268763439641</v>
      </c>
      <c r="O15" s="215">
        <v>13.093268763439641</v>
      </c>
      <c r="P15" s="215">
        <v>13.093268763439641</v>
      </c>
      <c r="Q15" s="215">
        <v>13.093268763439641</v>
      </c>
      <c r="R15" s="215">
        <v>13.093268763439641</v>
      </c>
      <c r="S15" s="215">
        <v>13.093268763439641</v>
      </c>
      <c r="T15" s="215">
        <v>13.093268763439641</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8">
        <f t="shared" si="1"/>
        <v>130.93268763439642</v>
      </c>
    </row>
    <row r="16" spans="1:48" x14ac:dyDescent="0.3">
      <c r="A16" s="202" t="s">
        <v>108</v>
      </c>
      <c r="B16" s="179">
        <v>20</v>
      </c>
      <c r="C16" s="215">
        <v>12.793042128640002</v>
      </c>
      <c r="D16" s="216">
        <v>1</v>
      </c>
      <c r="E16" s="181"/>
      <c r="F16" s="181"/>
      <c r="G16" s="181"/>
      <c r="H16" s="181"/>
      <c r="I16" s="181"/>
      <c r="J16" s="217"/>
      <c r="K16" s="215">
        <v>12.793042128640002</v>
      </c>
      <c r="L16" s="215">
        <v>12.793042128640002</v>
      </c>
      <c r="M16" s="215">
        <v>12.793042128640002</v>
      </c>
      <c r="N16" s="215">
        <v>12.793042128640002</v>
      </c>
      <c r="O16" s="215">
        <v>12.793042128640002</v>
      </c>
      <c r="P16" s="215">
        <v>12.793042128640002</v>
      </c>
      <c r="Q16" s="215">
        <v>12.793042128640002</v>
      </c>
      <c r="R16" s="215">
        <v>12.793042128640002</v>
      </c>
      <c r="S16" s="215">
        <v>12.793042128640002</v>
      </c>
      <c r="T16" s="215">
        <v>12.793042128640002</v>
      </c>
      <c r="U16" s="215">
        <v>12.793042128640002</v>
      </c>
      <c r="V16" s="215">
        <v>12.793042128640002</v>
      </c>
      <c r="W16" s="215">
        <v>12.793042128640002</v>
      </c>
      <c r="X16" s="215">
        <v>12.793042128640002</v>
      </c>
      <c r="Y16" s="215">
        <v>12.793042128640002</v>
      </c>
      <c r="Z16" s="215">
        <v>12.793042128640002</v>
      </c>
      <c r="AA16" s="215">
        <v>12.793042128640002</v>
      </c>
      <c r="AB16" s="215">
        <v>12.793042128640002</v>
      </c>
      <c r="AC16" s="215">
        <v>12.793042128640002</v>
      </c>
      <c r="AD16" s="215">
        <v>12.793042128640002</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8">
        <f t="shared" si="1"/>
        <v>255.86084257279995</v>
      </c>
    </row>
    <row r="17" spans="1:48" x14ac:dyDescent="0.3">
      <c r="A17" s="202" t="s">
        <v>146</v>
      </c>
      <c r="B17" s="179">
        <v>19.999999999999996</v>
      </c>
      <c r="C17" s="215">
        <v>10.683002701760003</v>
      </c>
      <c r="D17" s="216">
        <v>1</v>
      </c>
      <c r="E17" s="181"/>
      <c r="F17" s="181"/>
      <c r="G17" s="181"/>
      <c r="H17" s="181"/>
      <c r="I17" s="181"/>
      <c r="J17" s="217"/>
      <c r="K17" s="215">
        <v>10.683002701760003</v>
      </c>
      <c r="L17" s="215">
        <v>10.683002701760003</v>
      </c>
      <c r="M17" s="215">
        <v>10.683002701760003</v>
      </c>
      <c r="N17" s="215">
        <v>10.683002701760003</v>
      </c>
      <c r="O17" s="215">
        <v>10.683002701760003</v>
      </c>
      <c r="P17" s="215">
        <v>10.683002701760003</v>
      </c>
      <c r="Q17" s="215">
        <v>10.683002701760003</v>
      </c>
      <c r="R17" s="215">
        <v>10.683002701760003</v>
      </c>
      <c r="S17" s="215">
        <v>10.683002701760003</v>
      </c>
      <c r="T17" s="215">
        <v>10.683002701760003</v>
      </c>
      <c r="U17" s="215">
        <v>10.683002701760003</v>
      </c>
      <c r="V17" s="215">
        <v>10.683002701760003</v>
      </c>
      <c r="W17" s="215">
        <v>10.683002701760003</v>
      </c>
      <c r="X17" s="215">
        <v>10.683002701760003</v>
      </c>
      <c r="Y17" s="215">
        <v>10.683002701760003</v>
      </c>
      <c r="Z17" s="215">
        <v>10.683002701760003</v>
      </c>
      <c r="AA17" s="215">
        <v>10.683002701760003</v>
      </c>
      <c r="AB17" s="215">
        <v>10.683002701760003</v>
      </c>
      <c r="AC17" s="215">
        <v>10.683002701760003</v>
      </c>
      <c r="AD17" s="215">
        <v>10.683002701760003</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8">
        <f t="shared" si="1"/>
        <v>213.66005403520018</v>
      </c>
    </row>
    <row r="18" spans="1:48" x14ac:dyDescent="0.3">
      <c r="A18" s="202" t="s">
        <v>529</v>
      </c>
      <c r="B18" s="179">
        <v>19.999999999999996</v>
      </c>
      <c r="C18" s="215">
        <v>6.6902400000000002</v>
      </c>
      <c r="D18" s="216">
        <v>1</v>
      </c>
      <c r="E18" s="181"/>
      <c r="F18" s="181"/>
      <c r="G18" s="181"/>
      <c r="H18" s="181"/>
      <c r="I18" s="181"/>
      <c r="J18" s="217"/>
      <c r="K18" s="215">
        <v>6.6902400000000002</v>
      </c>
      <c r="L18" s="215">
        <v>6.6902400000000002</v>
      </c>
      <c r="M18" s="215">
        <v>6.6902400000000002</v>
      </c>
      <c r="N18" s="215">
        <v>6.6902400000000002</v>
      </c>
      <c r="O18" s="215">
        <v>6.6902400000000002</v>
      </c>
      <c r="P18" s="215">
        <v>6.6902400000000002</v>
      </c>
      <c r="Q18" s="215">
        <v>6.6902400000000002</v>
      </c>
      <c r="R18" s="215">
        <v>6.6902400000000002</v>
      </c>
      <c r="S18" s="215">
        <v>6.6902400000000002</v>
      </c>
      <c r="T18" s="215">
        <v>6.6902400000000002</v>
      </c>
      <c r="U18" s="215">
        <v>6.6902400000000002</v>
      </c>
      <c r="V18" s="215">
        <v>6.6902400000000002</v>
      </c>
      <c r="W18" s="215">
        <v>6.6902400000000002</v>
      </c>
      <c r="X18" s="215">
        <v>6.6902400000000002</v>
      </c>
      <c r="Y18" s="215">
        <v>6.6902400000000002</v>
      </c>
      <c r="Z18" s="215">
        <v>6.6902400000000002</v>
      </c>
      <c r="AA18" s="215">
        <v>6.6902400000000002</v>
      </c>
      <c r="AB18" s="215">
        <v>6.6902400000000002</v>
      </c>
      <c r="AC18" s="215">
        <v>6.6902400000000002</v>
      </c>
      <c r="AD18" s="215">
        <v>6.6902400000000002</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8">
        <f t="shared" si="1"/>
        <v>133.80480000000003</v>
      </c>
    </row>
    <row r="19" spans="1:48" x14ac:dyDescent="0.3">
      <c r="A19" s="202" t="s">
        <v>90</v>
      </c>
      <c r="B19" s="179">
        <v>7.9999999999999991</v>
      </c>
      <c r="C19" s="215">
        <v>1.4577597215999998</v>
      </c>
      <c r="D19" s="216">
        <v>1</v>
      </c>
      <c r="E19" s="181"/>
      <c r="F19" s="181"/>
      <c r="G19" s="181"/>
      <c r="H19" s="181"/>
      <c r="I19" s="181"/>
      <c r="J19" s="217"/>
      <c r="K19" s="215">
        <v>1.4577597215999998</v>
      </c>
      <c r="L19" s="215">
        <v>1.4577597215999998</v>
      </c>
      <c r="M19" s="215">
        <v>1.4577597215999998</v>
      </c>
      <c r="N19" s="215">
        <v>1.4577597215999998</v>
      </c>
      <c r="O19" s="215">
        <v>1.4577597215999998</v>
      </c>
      <c r="P19" s="215">
        <v>1.4577597215999998</v>
      </c>
      <c r="Q19" s="215">
        <v>1.4577597215999998</v>
      </c>
      <c r="R19" s="215">
        <v>1.4577597215999998</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8">
        <f t="shared" si="1"/>
        <v>11.6620777728</v>
      </c>
    </row>
    <row r="20" spans="1:48" x14ac:dyDescent="0.3">
      <c r="A20" s="202" t="s">
        <v>528</v>
      </c>
      <c r="B20" s="179">
        <v>7.9999999999999982</v>
      </c>
      <c r="C20" s="215">
        <v>0.51050738200000023</v>
      </c>
      <c r="D20" s="216">
        <v>1</v>
      </c>
      <c r="E20" s="181"/>
      <c r="F20" s="181"/>
      <c r="G20" s="181"/>
      <c r="H20" s="181"/>
      <c r="I20" s="181"/>
      <c r="J20" s="217"/>
      <c r="K20" s="215">
        <v>0.51050738200000023</v>
      </c>
      <c r="L20" s="215">
        <v>0.51050738200000023</v>
      </c>
      <c r="M20" s="215">
        <v>0.51050738200000023</v>
      </c>
      <c r="N20" s="215">
        <v>0.51050738200000023</v>
      </c>
      <c r="O20" s="215">
        <v>0.51050738200000023</v>
      </c>
      <c r="P20" s="215">
        <v>0.51050738200000023</v>
      </c>
      <c r="Q20" s="215">
        <v>0.51050738200000023</v>
      </c>
      <c r="R20" s="215">
        <v>0.51050738200000023</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8">
        <f t="shared" si="1"/>
        <v>4.0840590560000019</v>
      </c>
    </row>
    <row r="21" spans="1:48" ht="15.75" customHeight="1" x14ac:dyDescent="0.3">
      <c r="A21" s="183" t="s">
        <v>480</v>
      </c>
      <c r="B21" s="199"/>
      <c r="C21" s="185">
        <f>SUM(C5:C20)</f>
        <v>1370.5160242609679</v>
      </c>
      <c r="D21" s="208">
        <f>K21/C21</f>
        <v>1</v>
      </c>
      <c r="E21" s="86"/>
      <c r="F21" s="75"/>
      <c r="G21" s="75"/>
      <c r="H21" s="75"/>
      <c r="I21" s="75"/>
      <c r="J21" s="75"/>
      <c r="K21" s="185">
        <f t="shared" ref="K21:AV21" si="2">SUM(K5:K20)</f>
        <v>1370.5160242609679</v>
      </c>
      <c r="L21" s="185">
        <f t="shared" si="2"/>
        <v>1370.5160242609679</v>
      </c>
      <c r="M21" s="185">
        <f t="shared" ref="M21:AU21" si="3">SUM(M5:M20)</f>
        <v>1370.5160242609679</v>
      </c>
      <c r="N21" s="185">
        <f t="shared" si="3"/>
        <v>1370.5160242609679</v>
      </c>
      <c r="O21" s="185">
        <f t="shared" si="3"/>
        <v>1370.5160242609679</v>
      </c>
      <c r="P21" s="185">
        <f t="shared" si="3"/>
        <v>1370.5160242609679</v>
      </c>
      <c r="Q21" s="185">
        <f t="shared" si="3"/>
        <v>1370.5160242609679</v>
      </c>
      <c r="R21" s="185">
        <f t="shared" si="3"/>
        <v>1338.091624260968</v>
      </c>
      <c r="S21" s="185">
        <f t="shared" si="3"/>
        <v>1239.0992843239178</v>
      </c>
      <c r="T21" s="185">
        <f t="shared" si="3"/>
        <v>1239.0992843239178</v>
      </c>
      <c r="U21" s="185">
        <f t="shared" si="3"/>
        <v>1020.5379907767337</v>
      </c>
      <c r="V21" s="185">
        <f t="shared" si="3"/>
        <v>880.14007714138745</v>
      </c>
      <c r="W21" s="185">
        <f t="shared" si="3"/>
        <v>880.14007714138745</v>
      </c>
      <c r="X21" s="185">
        <f t="shared" si="3"/>
        <v>880.14007714138745</v>
      </c>
      <c r="Y21" s="185">
        <f t="shared" si="3"/>
        <v>880.05193737914226</v>
      </c>
      <c r="Z21" s="185">
        <f t="shared" si="3"/>
        <v>843.77293737914226</v>
      </c>
      <c r="AA21" s="185">
        <f t="shared" si="3"/>
        <v>135.42865225950234</v>
      </c>
      <c r="AB21" s="185">
        <f t="shared" si="3"/>
        <v>135.42865225950234</v>
      </c>
      <c r="AC21" s="185">
        <f t="shared" si="3"/>
        <v>135.42865225950234</v>
      </c>
      <c r="AD21" s="185">
        <f t="shared" si="3"/>
        <v>135.42865225950234</v>
      </c>
      <c r="AE21" s="185">
        <f t="shared" si="3"/>
        <v>76.967291118727161</v>
      </c>
      <c r="AF21" s="185">
        <f t="shared" si="3"/>
        <v>76.967291118727161</v>
      </c>
      <c r="AG21" s="185">
        <f t="shared" si="3"/>
        <v>76.967291118727161</v>
      </c>
      <c r="AH21" s="185">
        <f t="shared" si="3"/>
        <v>76.967291118727161</v>
      </c>
      <c r="AI21" s="185">
        <f t="shared" si="3"/>
        <v>76.967291118727161</v>
      </c>
      <c r="AJ21" s="185">
        <f t="shared" si="3"/>
        <v>76.967291118727161</v>
      </c>
      <c r="AK21" s="185">
        <f t="shared" si="3"/>
        <v>76.967291118727161</v>
      </c>
      <c r="AL21" s="185">
        <f t="shared" si="3"/>
        <v>76.967291118727161</v>
      </c>
      <c r="AM21" s="185">
        <f t="shared" si="3"/>
        <v>76.967291118727161</v>
      </c>
      <c r="AN21" s="185">
        <f t="shared" si="3"/>
        <v>76.967291118727161</v>
      </c>
      <c r="AO21" s="185">
        <f t="shared" si="3"/>
        <v>0</v>
      </c>
      <c r="AP21" s="185">
        <f t="shared" si="3"/>
        <v>0</v>
      </c>
      <c r="AQ21" s="185">
        <f t="shared" si="3"/>
        <v>0</v>
      </c>
      <c r="AR21" s="185">
        <f t="shared" si="3"/>
        <v>0</v>
      </c>
      <c r="AS21" s="185">
        <f t="shared" si="3"/>
        <v>0</v>
      </c>
      <c r="AT21" s="185">
        <f t="shared" si="3"/>
        <v>0</v>
      </c>
      <c r="AU21" s="185">
        <f t="shared" si="3"/>
        <v>0</v>
      </c>
      <c r="AV21" s="177">
        <f t="shared" si="2"/>
        <v>20106.072979920042</v>
      </c>
    </row>
    <row r="22" spans="1:48" ht="15.75" customHeight="1" x14ac:dyDescent="0.3">
      <c r="A22" s="183" t="s">
        <v>481</v>
      </c>
      <c r="B22" s="188"/>
      <c r="C22" s="189"/>
      <c r="D22" s="200"/>
      <c r="E22" s="78"/>
      <c r="F22" s="78"/>
      <c r="G22" s="78"/>
      <c r="H22" s="78"/>
      <c r="I22" s="78"/>
      <c r="J22" s="79"/>
      <c r="K22" s="177">
        <f>K21-K21</f>
        <v>0</v>
      </c>
      <c r="L22" s="191">
        <f t="shared" ref="L22" si="4">K21-L21</f>
        <v>0</v>
      </c>
      <c r="M22" s="191">
        <f t="shared" ref="M22" si="5">L21-M21</f>
        <v>0</v>
      </c>
      <c r="N22" s="191">
        <f t="shared" ref="N22" si="6">M21-N21</f>
        <v>0</v>
      </c>
      <c r="O22" s="191">
        <f t="shared" ref="O22" si="7">N21-O21</f>
        <v>0</v>
      </c>
      <c r="P22" s="191">
        <f t="shared" ref="P22" si="8">O21-P21</f>
        <v>0</v>
      </c>
      <c r="Q22" s="191">
        <f t="shared" ref="Q22" si="9">P21-Q21</f>
        <v>0</v>
      </c>
      <c r="R22" s="191">
        <f t="shared" ref="R22" si="10">Q21-R21</f>
        <v>32.424399999999878</v>
      </c>
      <c r="S22" s="191">
        <f t="shared" ref="S22" si="11">R21-S21</f>
        <v>98.992339937050247</v>
      </c>
      <c r="T22" s="191">
        <f t="shared" ref="T22" si="12">S21-T21</f>
        <v>0</v>
      </c>
      <c r="U22" s="191">
        <f t="shared" ref="U22" si="13">T21-U21</f>
        <v>218.56129354718405</v>
      </c>
      <c r="V22" s="191">
        <f t="shared" ref="V22" si="14">U21-V21</f>
        <v>140.3979136353463</v>
      </c>
      <c r="W22" s="191">
        <f t="shared" ref="W22" si="15">V21-W21</f>
        <v>0</v>
      </c>
      <c r="X22" s="191">
        <f t="shared" ref="X22" si="16">W21-X21</f>
        <v>0</v>
      </c>
      <c r="Y22" s="191">
        <f t="shared" ref="Y22" si="17">X21-Y21</f>
        <v>8.8139762245191378E-2</v>
      </c>
      <c r="Z22" s="191">
        <f t="shared" ref="Z22" si="18">Y21-Z21</f>
        <v>36.278999999999996</v>
      </c>
      <c r="AA22" s="191">
        <f t="shared" ref="AA22" si="19">Z21-AA21</f>
        <v>708.34428511963995</v>
      </c>
      <c r="AB22" s="191">
        <f t="shared" ref="AB22" si="20">AA21-AB21</f>
        <v>0</v>
      </c>
      <c r="AC22" s="191">
        <f t="shared" ref="AC22" si="21">AB21-AC21</f>
        <v>0</v>
      </c>
      <c r="AD22" s="191">
        <f t="shared" ref="AD22" si="22">AC21-AD21</f>
        <v>0</v>
      </c>
      <c r="AE22" s="191">
        <f t="shared" ref="AE22" si="23">AD21-AE21</f>
        <v>58.461361140775182</v>
      </c>
      <c r="AF22" s="191">
        <f t="shared" ref="AF22" si="24">AE21-AF21</f>
        <v>0</v>
      </c>
      <c r="AG22" s="191">
        <f t="shared" ref="AG22" si="25">AF21-AG21</f>
        <v>0</v>
      </c>
      <c r="AH22" s="191">
        <f t="shared" ref="AH22" si="26">AG21-AH21</f>
        <v>0</v>
      </c>
      <c r="AI22" s="191">
        <f t="shared" ref="AI22" si="27">AH21-AI21</f>
        <v>0</v>
      </c>
      <c r="AJ22" s="191">
        <f t="shared" ref="AJ22" si="28">AI21-AJ21</f>
        <v>0</v>
      </c>
      <c r="AK22" s="191">
        <f t="shared" ref="AK22" si="29">AJ21-AK21</f>
        <v>0</v>
      </c>
      <c r="AL22" s="191">
        <f t="shared" ref="AL22" si="30">AK21-AL21</f>
        <v>0</v>
      </c>
      <c r="AM22" s="191">
        <f t="shared" ref="AM22" si="31">AL21-AM21</f>
        <v>0</v>
      </c>
      <c r="AN22" s="191">
        <f t="shared" ref="AN22" si="32">AM21-AN21</f>
        <v>0</v>
      </c>
      <c r="AO22" s="191">
        <f t="shared" ref="AO22" si="33">AN21-AO21</f>
        <v>76.967291118727161</v>
      </c>
      <c r="AP22" s="191">
        <f t="shared" ref="AP22" si="34">AO21-AP21</f>
        <v>0</v>
      </c>
      <c r="AQ22" s="191">
        <f t="shared" ref="AQ22" si="35">AP21-AQ21</f>
        <v>0</v>
      </c>
      <c r="AR22" s="191">
        <f t="shared" ref="AR22" si="36">AQ21-AR21</f>
        <v>0</v>
      </c>
      <c r="AS22" s="191">
        <f t="shared" ref="AS22" si="37">AR21-AS21</f>
        <v>0</v>
      </c>
      <c r="AT22" s="191">
        <f t="shared" ref="AT22" si="38">AS21-AT21</f>
        <v>0</v>
      </c>
      <c r="AU22" s="191">
        <f t="shared" ref="AU22" si="39">AT21-AU21</f>
        <v>0</v>
      </c>
      <c r="AV22" s="63"/>
    </row>
    <row r="23" spans="1:48" ht="15.75" customHeight="1" x14ac:dyDescent="0.3">
      <c r="A23" s="183" t="s">
        <v>482</v>
      </c>
      <c r="B23" s="188"/>
      <c r="C23" s="189"/>
      <c r="D23" s="189"/>
      <c r="E23" s="75"/>
      <c r="F23" s="75"/>
      <c r="G23" s="75"/>
      <c r="H23" s="75"/>
      <c r="I23" s="75"/>
      <c r="J23" s="80"/>
      <c r="K23" s="177">
        <f>$K$21-K21</f>
        <v>0</v>
      </c>
      <c r="L23" s="193">
        <f t="shared" ref="L23" si="40">$K$21-L21</f>
        <v>0</v>
      </c>
      <c r="M23" s="193">
        <f t="shared" ref="M23:AU23" si="41">$K$21-M21</f>
        <v>0</v>
      </c>
      <c r="N23" s="193">
        <f t="shared" si="41"/>
        <v>0</v>
      </c>
      <c r="O23" s="193">
        <f t="shared" si="41"/>
        <v>0</v>
      </c>
      <c r="P23" s="193">
        <f t="shared" si="41"/>
        <v>0</v>
      </c>
      <c r="Q23" s="193">
        <f t="shared" si="41"/>
        <v>0</v>
      </c>
      <c r="R23" s="193">
        <f t="shared" si="41"/>
        <v>32.424399999999878</v>
      </c>
      <c r="S23" s="193">
        <f t="shared" si="41"/>
        <v>131.41673993705012</v>
      </c>
      <c r="T23" s="193">
        <f t="shared" si="41"/>
        <v>131.41673993705012</v>
      </c>
      <c r="U23" s="193">
        <f t="shared" si="41"/>
        <v>349.97803348423417</v>
      </c>
      <c r="V23" s="193">
        <f t="shared" si="41"/>
        <v>490.37594711958047</v>
      </c>
      <c r="W23" s="193">
        <f t="shared" si="41"/>
        <v>490.37594711958047</v>
      </c>
      <c r="X23" s="193">
        <f t="shared" si="41"/>
        <v>490.37594711958047</v>
      </c>
      <c r="Y23" s="193">
        <f t="shared" si="41"/>
        <v>490.46408688182566</v>
      </c>
      <c r="Z23" s="193">
        <f t="shared" si="41"/>
        <v>526.74308688182566</v>
      </c>
      <c r="AA23" s="193">
        <f t="shared" si="41"/>
        <v>1235.0873720014656</v>
      </c>
      <c r="AB23" s="193">
        <f t="shared" si="41"/>
        <v>1235.0873720014656</v>
      </c>
      <c r="AC23" s="193">
        <f t="shared" si="41"/>
        <v>1235.0873720014656</v>
      </c>
      <c r="AD23" s="193">
        <f t="shared" si="41"/>
        <v>1235.0873720014656</v>
      </c>
      <c r="AE23" s="193">
        <f t="shared" si="41"/>
        <v>1293.5487331422407</v>
      </c>
      <c r="AF23" s="193">
        <f t="shared" si="41"/>
        <v>1293.5487331422407</v>
      </c>
      <c r="AG23" s="193">
        <f t="shared" si="41"/>
        <v>1293.5487331422407</v>
      </c>
      <c r="AH23" s="193">
        <f t="shared" si="41"/>
        <v>1293.5487331422407</v>
      </c>
      <c r="AI23" s="193">
        <f t="shared" si="41"/>
        <v>1293.5487331422407</v>
      </c>
      <c r="AJ23" s="193">
        <f t="shared" si="41"/>
        <v>1293.5487331422407</v>
      </c>
      <c r="AK23" s="193">
        <f t="shared" si="41"/>
        <v>1293.5487331422407</v>
      </c>
      <c r="AL23" s="193">
        <f t="shared" si="41"/>
        <v>1293.5487331422407</v>
      </c>
      <c r="AM23" s="193">
        <f t="shared" si="41"/>
        <v>1293.5487331422407</v>
      </c>
      <c r="AN23" s="193">
        <f t="shared" si="41"/>
        <v>1293.5487331422407</v>
      </c>
      <c r="AO23" s="193">
        <f t="shared" si="41"/>
        <v>1370.5160242609679</v>
      </c>
      <c r="AP23" s="193">
        <f t="shared" si="41"/>
        <v>1370.5160242609679</v>
      </c>
      <c r="AQ23" s="193">
        <f t="shared" si="41"/>
        <v>1370.5160242609679</v>
      </c>
      <c r="AR23" s="193">
        <f t="shared" si="41"/>
        <v>1370.5160242609679</v>
      </c>
      <c r="AS23" s="193">
        <f t="shared" si="41"/>
        <v>1370.5160242609679</v>
      </c>
      <c r="AT23" s="193">
        <f t="shared" si="41"/>
        <v>1370.5160242609679</v>
      </c>
      <c r="AU23" s="193">
        <f t="shared" si="41"/>
        <v>1370.5160242609679</v>
      </c>
      <c r="AV23" s="64"/>
    </row>
    <row r="24" spans="1:48" ht="15.75" customHeight="1" x14ac:dyDescent="0.3">
      <c r="A24" s="196" t="s">
        <v>66</v>
      </c>
      <c r="B24" s="209">
        <f>SUMPRODUCT(B5:B20,C5:C20)/C21</f>
        <v>14.701140545552454</v>
      </c>
      <c r="C24" s="54"/>
    </row>
    <row r="25" spans="1:48" x14ac:dyDescent="0.3">
      <c r="B25" s="76"/>
    </row>
    <row r="26" spans="1:48" x14ac:dyDescent="0.3">
      <c r="A26" s="518" t="s">
        <v>2</v>
      </c>
      <c r="B26" s="519"/>
      <c r="C26" s="519"/>
      <c r="D26" s="519"/>
    </row>
    <row r="27" spans="1:48" ht="29.25" customHeight="1" x14ac:dyDescent="0.3">
      <c r="A27" s="520" t="s">
        <v>531</v>
      </c>
      <c r="B27" s="521"/>
      <c r="C27" s="521"/>
      <c r="D27" s="522"/>
    </row>
  </sheetData>
  <mergeCells count="7">
    <mergeCell ref="AV3:AV4"/>
    <mergeCell ref="A26:D26"/>
    <mergeCell ref="A27:D27"/>
    <mergeCell ref="A3:A4"/>
    <mergeCell ref="B3:B4"/>
    <mergeCell ref="C3:C4"/>
    <mergeCell ref="D3:D4"/>
  </mergeCell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5170-EC60-4ED1-97D7-59B546B6804A}">
  <dimension ref="A1:AV28"/>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0" width="7.77734375" customWidth="1"/>
    <col min="31" max="47" width="7.77734375" hidden="1" customWidth="1"/>
    <col min="48" max="48" width="9.88671875" customWidth="1"/>
  </cols>
  <sheetData>
    <row r="1" spans="1:48" ht="15.75" customHeight="1" x14ac:dyDescent="0.3">
      <c r="A1" s="316" t="s">
        <v>625</v>
      </c>
    </row>
    <row r="2" spans="1:48" ht="15.75" customHeight="1" x14ac:dyDescent="0.3">
      <c r="A2" s="28"/>
    </row>
    <row r="3" spans="1:48" ht="15.75" customHeight="1" x14ac:dyDescent="0.3">
      <c r="A3" s="508" t="s">
        <v>245</v>
      </c>
      <c r="B3" s="510" t="s">
        <v>0</v>
      </c>
      <c r="C3" s="510" t="s">
        <v>282</v>
      </c>
      <c r="D3" s="510" t="s">
        <v>57</v>
      </c>
      <c r="E3" s="317"/>
      <c r="F3" s="318"/>
      <c r="G3" s="318"/>
      <c r="H3" s="318"/>
      <c r="I3" s="319"/>
      <c r="J3" s="32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1"/>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181</v>
      </c>
      <c r="B5" s="203">
        <v>16</v>
      </c>
      <c r="C5" s="204">
        <v>4696.1050801095234</v>
      </c>
      <c r="D5" s="205">
        <f>K5/C5</f>
        <v>0.73221759076163051</v>
      </c>
      <c r="E5" s="206"/>
      <c r="F5" s="206"/>
      <c r="G5" s="206"/>
      <c r="H5" s="206"/>
      <c r="I5" s="206"/>
      <c r="J5" s="206"/>
      <c r="K5" s="180">
        <v>3438.5707477212491</v>
      </c>
      <c r="L5" s="180">
        <v>3438.5707477212491</v>
      </c>
      <c r="M5" s="180">
        <v>3438.5707477212491</v>
      </c>
      <c r="N5" s="180">
        <v>3438.5707477212491</v>
      </c>
      <c r="O5" s="180">
        <v>3438.5707477212491</v>
      </c>
      <c r="P5" s="180">
        <v>3438.5707477212491</v>
      </c>
      <c r="Q5" s="180">
        <v>3438.5707477212491</v>
      </c>
      <c r="R5" s="180">
        <v>3438.5707477212491</v>
      </c>
      <c r="S5" s="180">
        <v>3438.5707477212491</v>
      </c>
      <c r="T5" s="180">
        <v>3438.5707477212491</v>
      </c>
      <c r="U5" s="180">
        <v>3438.5707477212491</v>
      </c>
      <c r="V5" s="180">
        <v>3438.5707477212491</v>
      </c>
      <c r="W5" s="180">
        <v>3438.5707477212491</v>
      </c>
      <c r="X5" s="180">
        <v>3438.5707477212491</v>
      </c>
      <c r="Y5" s="180">
        <v>3438.5707477212491</v>
      </c>
      <c r="Z5" s="180">
        <v>3438.5707477212491</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55017.131963539985</v>
      </c>
    </row>
    <row r="6" spans="1:48" ht="15.75" customHeight="1" x14ac:dyDescent="0.3">
      <c r="A6" s="202" t="s">
        <v>273</v>
      </c>
      <c r="B6" s="203">
        <v>18</v>
      </c>
      <c r="C6" s="204">
        <v>1028.664892630771</v>
      </c>
      <c r="D6" s="205">
        <f t="shared" ref="D6:D9" si="1">K6/C6</f>
        <v>0.74848751524053214</v>
      </c>
      <c r="E6" s="206"/>
      <c r="F6" s="206"/>
      <c r="G6" s="206"/>
      <c r="H6" s="206"/>
      <c r="I6" s="206"/>
      <c r="J6" s="206"/>
      <c r="K6" s="180">
        <v>769.9428295003745</v>
      </c>
      <c r="L6" s="180">
        <v>769.9428295003745</v>
      </c>
      <c r="M6" s="180">
        <v>769.9428295003745</v>
      </c>
      <c r="N6" s="180">
        <v>769.9428295003745</v>
      </c>
      <c r="O6" s="180">
        <v>769.9428295003745</v>
      </c>
      <c r="P6" s="180">
        <v>769.9428295003745</v>
      </c>
      <c r="Q6" s="180">
        <v>769.9428295003745</v>
      </c>
      <c r="R6" s="180">
        <v>769.9428295003745</v>
      </c>
      <c r="S6" s="180">
        <v>769.9428295003745</v>
      </c>
      <c r="T6" s="180">
        <v>769.9428295003745</v>
      </c>
      <c r="U6" s="180">
        <v>769.9428295003745</v>
      </c>
      <c r="V6" s="180">
        <v>769.9428295003745</v>
      </c>
      <c r="W6" s="180">
        <v>769.9428295003745</v>
      </c>
      <c r="X6" s="180">
        <v>769.9428295003745</v>
      </c>
      <c r="Y6" s="180">
        <v>769.9428295003745</v>
      </c>
      <c r="Z6" s="180">
        <v>769.9428295003745</v>
      </c>
      <c r="AA6" s="180">
        <v>769.9428295003745</v>
      </c>
      <c r="AB6" s="180">
        <v>769.9428295003745</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13858.970931006741</v>
      </c>
    </row>
    <row r="7" spans="1:48" ht="15.75" customHeight="1" x14ac:dyDescent="0.3">
      <c r="A7" s="202" t="s">
        <v>505</v>
      </c>
      <c r="B7" s="203">
        <v>16</v>
      </c>
      <c r="C7" s="204">
        <v>3220.615016492844</v>
      </c>
      <c r="D7" s="205">
        <f t="shared" si="1"/>
        <v>0.74858739663237028</v>
      </c>
      <c r="E7" s="206"/>
      <c r="F7" s="206"/>
      <c r="G7" s="206"/>
      <c r="H7" s="206"/>
      <c r="I7" s="206"/>
      <c r="J7" s="206"/>
      <c r="K7" s="180">
        <v>2410.9118107514964</v>
      </c>
      <c r="L7" s="180">
        <v>2410.9118107514964</v>
      </c>
      <c r="M7" s="180">
        <v>2410.9118107514964</v>
      </c>
      <c r="N7" s="180">
        <v>2410.9118107514964</v>
      </c>
      <c r="O7" s="180">
        <v>2410.9118107514964</v>
      </c>
      <c r="P7" s="180">
        <v>2410.9118107514964</v>
      </c>
      <c r="Q7" s="180">
        <v>2410.9118107514964</v>
      </c>
      <c r="R7" s="180">
        <v>2410.9118107514964</v>
      </c>
      <c r="S7" s="180">
        <v>2410.9118107514964</v>
      </c>
      <c r="T7" s="180">
        <v>2410.9118107514964</v>
      </c>
      <c r="U7" s="180">
        <v>2410.9118107514964</v>
      </c>
      <c r="V7" s="180">
        <v>2410.9118107514964</v>
      </c>
      <c r="W7" s="180">
        <v>2410.9118107514964</v>
      </c>
      <c r="X7" s="180">
        <v>2410.9118107514964</v>
      </c>
      <c r="Y7" s="180">
        <v>2410.9118107514964</v>
      </c>
      <c r="Z7" s="180">
        <v>2410.9118107514964</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38574.588972023936</v>
      </c>
    </row>
    <row r="8" spans="1:48" ht="15.75" customHeight="1" x14ac:dyDescent="0.3">
      <c r="A8" s="202" t="s">
        <v>137</v>
      </c>
      <c r="B8" s="203">
        <v>15</v>
      </c>
      <c r="C8" s="204">
        <v>526.95645508069265</v>
      </c>
      <c r="D8" s="205">
        <f t="shared" si="1"/>
        <v>0.79468270205627645</v>
      </c>
      <c r="E8" s="206"/>
      <c r="F8" s="206"/>
      <c r="G8" s="206"/>
      <c r="H8" s="206"/>
      <c r="I8" s="206"/>
      <c r="J8" s="206"/>
      <c r="K8" s="180">
        <v>418.76317958952171</v>
      </c>
      <c r="L8" s="180">
        <v>418.76317958952171</v>
      </c>
      <c r="M8" s="180">
        <v>418.76317958952171</v>
      </c>
      <c r="N8" s="180">
        <v>418.76317958952171</v>
      </c>
      <c r="O8" s="180">
        <v>418.76317958952171</v>
      </c>
      <c r="P8" s="180">
        <v>418.76317958952171</v>
      </c>
      <c r="Q8" s="180">
        <v>418.76317958952171</v>
      </c>
      <c r="R8" s="180">
        <v>418.76317958952171</v>
      </c>
      <c r="S8" s="180">
        <v>418.76317958952171</v>
      </c>
      <c r="T8" s="180">
        <v>418.76317958952171</v>
      </c>
      <c r="U8" s="180">
        <v>418.76317958952171</v>
      </c>
      <c r="V8" s="180">
        <v>418.76317958952171</v>
      </c>
      <c r="W8" s="180">
        <v>418.76317958952171</v>
      </c>
      <c r="X8" s="180">
        <v>418.76317958952171</v>
      </c>
      <c r="Y8" s="180">
        <v>418.76317958952171</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6281.4476938428234</v>
      </c>
    </row>
    <row r="9" spans="1:48" ht="15.75" customHeight="1" x14ac:dyDescent="0.3">
      <c r="A9" s="202" t="s">
        <v>27</v>
      </c>
      <c r="B9" s="203">
        <v>11</v>
      </c>
      <c r="C9" s="204">
        <v>280.35577612869821</v>
      </c>
      <c r="D9" s="205">
        <f t="shared" si="1"/>
        <v>0.74846295350812486</v>
      </c>
      <c r="E9" s="206"/>
      <c r="F9" s="206"/>
      <c r="G9" s="206"/>
      <c r="H9" s="206"/>
      <c r="I9" s="206"/>
      <c r="J9" s="206"/>
      <c r="K9" s="180">
        <v>209.83591223434811</v>
      </c>
      <c r="L9" s="180">
        <v>209.83591223434811</v>
      </c>
      <c r="M9" s="180">
        <v>209.83591223434811</v>
      </c>
      <c r="N9" s="180">
        <v>209.83591223434811</v>
      </c>
      <c r="O9" s="180">
        <v>209.83591223434811</v>
      </c>
      <c r="P9" s="180">
        <v>209.83591223434811</v>
      </c>
      <c r="Q9" s="180">
        <v>209.83591223434811</v>
      </c>
      <c r="R9" s="180">
        <v>209.83591223434811</v>
      </c>
      <c r="S9" s="180">
        <v>209.83591223434811</v>
      </c>
      <c r="T9" s="180">
        <v>209.83591223434811</v>
      </c>
      <c r="U9" s="180">
        <v>209.83591223434811</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2308.1950345778291</v>
      </c>
    </row>
    <row r="10" spans="1:48" ht="15.75" customHeight="1" x14ac:dyDescent="0.3">
      <c r="A10" s="183" t="s">
        <v>480</v>
      </c>
      <c r="B10" s="199"/>
      <c r="C10" s="185">
        <f>SUM(C5:C9)</f>
        <v>9752.6972204425292</v>
      </c>
      <c r="D10" s="208">
        <f>K10/C10</f>
        <v>0.74318153388423458</v>
      </c>
      <c r="E10" s="86"/>
      <c r="F10" s="75"/>
      <c r="G10" s="75"/>
      <c r="H10" s="75"/>
      <c r="I10" s="75"/>
      <c r="J10" s="75"/>
      <c r="K10" s="185">
        <f t="shared" ref="K10:AV10" si="2">SUM(K5:K9)</f>
        <v>7248.0244797969899</v>
      </c>
      <c r="L10" s="185">
        <f t="shared" si="2"/>
        <v>7248.0244797969899</v>
      </c>
      <c r="M10" s="185">
        <f t="shared" ref="M10:AU10" si="3">SUM(M5:M9)</f>
        <v>7248.0244797969899</v>
      </c>
      <c r="N10" s="185">
        <f t="shared" si="3"/>
        <v>7248.0244797969899</v>
      </c>
      <c r="O10" s="185">
        <f t="shared" si="3"/>
        <v>7248.0244797969899</v>
      </c>
      <c r="P10" s="185">
        <f t="shared" si="3"/>
        <v>7248.0244797969899</v>
      </c>
      <c r="Q10" s="185">
        <f t="shared" si="3"/>
        <v>7248.0244797969899</v>
      </c>
      <c r="R10" s="185">
        <f t="shared" si="3"/>
        <v>7248.0244797969899</v>
      </c>
      <c r="S10" s="185">
        <f t="shared" si="3"/>
        <v>7248.0244797969899</v>
      </c>
      <c r="T10" s="185">
        <f t="shared" si="3"/>
        <v>7248.0244797969899</v>
      </c>
      <c r="U10" s="185">
        <f t="shared" si="3"/>
        <v>7248.0244797969899</v>
      </c>
      <c r="V10" s="185">
        <f t="shared" si="3"/>
        <v>7038.1885675626418</v>
      </c>
      <c r="W10" s="185">
        <f t="shared" si="3"/>
        <v>7038.1885675626418</v>
      </c>
      <c r="X10" s="185">
        <f t="shared" si="3"/>
        <v>7038.1885675626418</v>
      </c>
      <c r="Y10" s="185">
        <f t="shared" si="3"/>
        <v>7038.1885675626418</v>
      </c>
      <c r="Z10" s="185">
        <f t="shared" si="3"/>
        <v>6619.4253879731205</v>
      </c>
      <c r="AA10" s="185">
        <f t="shared" si="3"/>
        <v>769.9428295003745</v>
      </c>
      <c r="AB10" s="185">
        <f t="shared" si="3"/>
        <v>769.9428295003745</v>
      </c>
      <c r="AC10" s="185">
        <f t="shared" si="3"/>
        <v>0</v>
      </c>
      <c r="AD10" s="185">
        <f t="shared" si="3"/>
        <v>0</v>
      </c>
      <c r="AE10" s="185">
        <f t="shared" si="3"/>
        <v>0</v>
      </c>
      <c r="AF10" s="185">
        <f t="shared" si="3"/>
        <v>0</v>
      </c>
      <c r="AG10" s="185">
        <f t="shared" si="3"/>
        <v>0</v>
      </c>
      <c r="AH10" s="185">
        <f t="shared" si="3"/>
        <v>0</v>
      </c>
      <c r="AI10" s="185">
        <f t="shared" si="3"/>
        <v>0</v>
      </c>
      <c r="AJ10" s="185">
        <f t="shared" si="3"/>
        <v>0</v>
      </c>
      <c r="AK10" s="185">
        <f t="shared" si="3"/>
        <v>0</v>
      </c>
      <c r="AL10" s="185">
        <f t="shared" si="3"/>
        <v>0</v>
      </c>
      <c r="AM10" s="185">
        <f t="shared" si="3"/>
        <v>0</v>
      </c>
      <c r="AN10" s="185">
        <f t="shared" si="3"/>
        <v>0</v>
      </c>
      <c r="AO10" s="185">
        <f t="shared" si="3"/>
        <v>0</v>
      </c>
      <c r="AP10" s="185">
        <f t="shared" si="3"/>
        <v>0</v>
      </c>
      <c r="AQ10" s="185">
        <f t="shared" si="3"/>
        <v>0</v>
      </c>
      <c r="AR10" s="185">
        <f t="shared" si="3"/>
        <v>0</v>
      </c>
      <c r="AS10" s="185">
        <f t="shared" si="3"/>
        <v>0</v>
      </c>
      <c r="AT10" s="185">
        <f t="shared" si="3"/>
        <v>0</v>
      </c>
      <c r="AU10" s="185">
        <f t="shared" si="3"/>
        <v>0</v>
      </c>
      <c r="AV10" s="177">
        <f t="shared" si="2"/>
        <v>116040.33459499132</v>
      </c>
    </row>
    <row r="11" spans="1:48" ht="15.75" customHeight="1" x14ac:dyDescent="0.3">
      <c r="A11" s="183" t="s">
        <v>481</v>
      </c>
      <c r="B11" s="188"/>
      <c r="C11" s="189"/>
      <c r="D11" s="200"/>
      <c r="E11" s="78"/>
      <c r="F11" s="78"/>
      <c r="G11" s="78"/>
      <c r="H11" s="78"/>
      <c r="I11" s="78"/>
      <c r="J11" s="79"/>
      <c r="K11" s="177">
        <v>0</v>
      </c>
      <c r="L11" s="191">
        <f>K10-L10</f>
        <v>0</v>
      </c>
      <c r="M11" s="191">
        <f t="shared" ref="M11:AU11" si="4">L10-M10</f>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209.83591223434814</v>
      </c>
      <c r="W11" s="191">
        <f t="shared" si="4"/>
        <v>0</v>
      </c>
      <c r="X11" s="191">
        <f t="shared" si="4"/>
        <v>0</v>
      </c>
      <c r="Y11" s="191">
        <f t="shared" si="4"/>
        <v>0</v>
      </c>
      <c r="Z11" s="191">
        <f t="shared" si="4"/>
        <v>418.76317958952131</v>
      </c>
      <c r="AA11" s="191">
        <f t="shared" si="4"/>
        <v>5849.4825584727459</v>
      </c>
      <c r="AB11" s="191">
        <f t="shared" si="4"/>
        <v>0</v>
      </c>
      <c r="AC11" s="191">
        <f t="shared" si="4"/>
        <v>769.9428295003745</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 t="shared" si="4"/>
        <v>0</v>
      </c>
      <c r="AN11" s="191">
        <f t="shared" si="4"/>
        <v>0</v>
      </c>
      <c r="AO11" s="191">
        <f t="shared" si="4"/>
        <v>0</v>
      </c>
      <c r="AP11" s="191">
        <f t="shared" si="4"/>
        <v>0</v>
      </c>
      <c r="AQ11" s="191">
        <f t="shared" si="4"/>
        <v>0</v>
      </c>
      <c r="AR11" s="191">
        <f t="shared" si="4"/>
        <v>0</v>
      </c>
      <c r="AS11" s="191">
        <f t="shared" si="4"/>
        <v>0</v>
      </c>
      <c r="AT11" s="191">
        <f t="shared" si="4"/>
        <v>0</v>
      </c>
      <c r="AU11" s="191">
        <f t="shared" si="4"/>
        <v>0</v>
      </c>
      <c r="AV11" s="85"/>
    </row>
    <row r="12" spans="1:48" ht="15.75" customHeight="1" x14ac:dyDescent="0.3">
      <c r="A12" s="183" t="s">
        <v>482</v>
      </c>
      <c r="B12" s="188"/>
      <c r="C12" s="189"/>
      <c r="D12" s="189"/>
      <c r="E12" s="75"/>
      <c r="F12" s="75"/>
      <c r="G12" s="75"/>
      <c r="H12" s="75"/>
      <c r="I12" s="75"/>
      <c r="J12" s="80"/>
      <c r="K12" s="177">
        <f>$K$10-K10</f>
        <v>0</v>
      </c>
      <c r="L12" s="193">
        <f>$K$10-L10</f>
        <v>0</v>
      </c>
      <c r="M12" s="193">
        <f t="shared" ref="M12:AU12" si="5">$K$10-M10</f>
        <v>0</v>
      </c>
      <c r="N12" s="193">
        <f t="shared" si="5"/>
        <v>0</v>
      </c>
      <c r="O12" s="193">
        <f t="shared" si="5"/>
        <v>0</v>
      </c>
      <c r="P12" s="193">
        <f t="shared" si="5"/>
        <v>0</v>
      </c>
      <c r="Q12" s="193">
        <f t="shared" si="5"/>
        <v>0</v>
      </c>
      <c r="R12" s="193">
        <f t="shared" si="5"/>
        <v>0</v>
      </c>
      <c r="S12" s="193">
        <f t="shared" si="5"/>
        <v>0</v>
      </c>
      <c r="T12" s="193">
        <f t="shared" si="5"/>
        <v>0</v>
      </c>
      <c r="U12" s="193">
        <f t="shared" si="5"/>
        <v>0</v>
      </c>
      <c r="V12" s="193">
        <f t="shared" si="5"/>
        <v>209.83591223434814</v>
      </c>
      <c r="W12" s="193">
        <f t="shared" si="5"/>
        <v>209.83591223434814</v>
      </c>
      <c r="X12" s="193">
        <f t="shared" si="5"/>
        <v>209.83591223434814</v>
      </c>
      <c r="Y12" s="193">
        <f t="shared" si="5"/>
        <v>209.83591223434814</v>
      </c>
      <c r="Z12" s="193">
        <f t="shared" si="5"/>
        <v>628.59909182386946</v>
      </c>
      <c r="AA12" s="193">
        <f t="shared" si="5"/>
        <v>6478.0816502966154</v>
      </c>
      <c r="AB12" s="193">
        <f t="shared" si="5"/>
        <v>6478.0816502966154</v>
      </c>
      <c r="AC12" s="193">
        <f t="shared" si="5"/>
        <v>7248.0244797969899</v>
      </c>
      <c r="AD12" s="193">
        <f t="shared" si="5"/>
        <v>7248.0244797969899</v>
      </c>
      <c r="AE12" s="193">
        <f t="shared" si="5"/>
        <v>7248.0244797969899</v>
      </c>
      <c r="AF12" s="193">
        <f t="shared" si="5"/>
        <v>7248.0244797969899</v>
      </c>
      <c r="AG12" s="193">
        <f t="shared" si="5"/>
        <v>7248.0244797969899</v>
      </c>
      <c r="AH12" s="193">
        <f t="shared" si="5"/>
        <v>7248.0244797969899</v>
      </c>
      <c r="AI12" s="193">
        <f t="shared" si="5"/>
        <v>7248.0244797969899</v>
      </c>
      <c r="AJ12" s="193">
        <f t="shared" si="5"/>
        <v>7248.0244797969899</v>
      </c>
      <c r="AK12" s="193">
        <f t="shared" si="5"/>
        <v>7248.0244797969899</v>
      </c>
      <c r="AL12" s="193">
        <f t="shared" si="5"/>
        <v>7248.0244797969899</v>
      </c>
      <c r="AM12" s="193">
        <f t="shared" si="5"/>
        <v>7248.0244797969899</v>
      </c>
      <c r="AN12" s="193">
        <f t="shared" si="5"/>
        <v>7248.0244797969899</v>
      </c>
      <c r="AO12" s="193">
        <f t="shared" si="5"/>
        <v>7248.0244797969899</v>
      </c>
      <c r="AP12" s="193">
        <f t="shared" si="5"/>
        <v>7248.0244797969899</v>
      </c>
      <c r="AQ12" s="193">
        <f t="shared" si="5"/>
        <v>7248.0244797969899</v>
      </c>
      <c r="AR12" s="193">
        <f t="shared" si="5"/>
        <v>7248.0244797969899</v>
      </c>
      <c r="AS12" s="193">
        <f t="shared" si="5"/>
        <v>7248.0244797969899</v>
      </c>
      <c r="AT12" s="193">
        <f t="shared" si="5"/>
        <v>7248.0244797969899</v>
      </c>
      <c r="AU12" s="193">
        <f t="shared" si="5"/>
        <v>7248.0244797969899</v>
      </c>
      <c r="AV12" s="81"/>
    </row>
    <row r="13" spans="1:48" ht="15.75" customHeight="1" x14ac:dyDescent="0.3">
      <c r="A13" s="196" t="s">
        <v>66</v>
      </c>
      <c r="B13" s="209">
        <f>SUMPRODUCT(B5:B9,C5:C9)/C10</f>
        <v>16.013185526693867</v>
      </c>
      <c r="C13" s="56"/>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102"/>
      <c r="B14" s="30"/>
      <c r="C14" s="30"/>
      <c r="D14" s="30"/>
      <c r="E14" s="118"/>
      <c r="F14" s="118"/>
      <c r="G14" s="118"/>
      <c r="H14" s="118"/>
      <c r="I14" s="118"/>
      <c r="J14" s="118"/>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508" t="str">
        <f>A3</f>
        <v>Measure Category</v>
      </c>
      <c r="B15" s="510" t="str">
        <f>B3</f>
        <v>Measure Life</v>
      </c>
      <c r="C15" s="510" t="str">
        <f>C3</f>
        <v>Annual Verified Gross Savings (MWh)</v>
      </c>
      <c r="D15" s="510" t="str">
        <f>D3</f>
        <v>NTGR</v>
      </c>
      <c r="E15" s="317"/>
      <c r="F15" s="318"/>
      <c r="G15" s="318"/>
      <c r="H15" s="318"/>
      <c r="I15" s="319"/>
      <c r="J15" s="319"/>
      <c r="K15" s="122" t="s">
        <v>283</v>
      </c>
      <c r="L15" s="135"/>
      <c r="M15" s="135"/>
      <c r="N15" s="135"/>
      <c r="O15" s="135"/>
      <c r="P15" s="135"/>
      <c r="Q15" s="135"/>
      <c r="R15" s="135"/>
      <c r="S15" s="135"/>
      <c r="T15" s="136"/>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513"/>
      <c r="B16" s="512"/>
      <c r="C16" s="512"/>
      <c r="D16" s="511"/>
      <c r="E16" s="99"/>
      <c r="F16" s="99"/>
      <c r="G16" s="99"/>
      <c r="H16" s="99"/>
      <c r="I16" s="99"/>
      <c r="J16" s="99"/>
      <c r="K16" s="99">
        <f t="shared" ref="K16:O17" si="6">U4</f>
        <v>2034</v>
      </c>
      <c r="L16" s="99">
        <f t="shared" si="6"/>
        <v>2035</v>
      </c>
      <c r="M16" s="99">
        <f t="shared" si="6"/>
        <v>2036</v>
      </c>
      <c r="N16" s="99">
        <f t="shared" si="6"/>
        <v>2037</v>
      </c>
      <c r="O16" s="99">
        <f t="shared" si="6"/>
        <v>2038</v>
      </c>
      <c r="P16" s="99">
        <f t="shared" ref="P16:P24" si="7">AK4</f>
        <v>2050</v>
      </c>
      <c r="Q16" s="99">
        <f t="shared" ref="Q16:Q24" si="8">AL4</f>
        <v>2051</v>
      </c>
      <c r="R16" s="99">
        <f t="shared" ref="R16:R24" si="9">AM4</f>
        <v>2052</v>
      </c>
      <c r="S16" s="99">
        <f t="shared" ref="S16:S24" si="10">AN4</f>
        <v>2053</v>
      </c>
      <c r="T16" s="99">
        <f t="shared" ref="T16:T24" si="11">AO4</f>
        <v>2054</v>
      </c>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A5</f>
        <v>Air Source Heat Pump</v>
      </c>
      <c r="B17" s="203">
        <f>B5</f>
        <v>16</v>
      </c>
      <c r="C17" s="204">
        <f>C5</f>
        <v>4696.1050801095234</v>
      </c>
      <c r="D17" s="205">
        <f>D5</f>
        <v>0.73221759076163051</v>
      </c>
      <c r="E17" s="206"/>
      <c r="F17" s="206"/>
      <c r="G17" s="206"/>
      <c r="H17" s="206"/>
      <c r="I17" s="206"/>
      <c r="J17" s="206"/>
      <c r="K17" s="180">
        <f t="shared" si="6"/>
        <v>3438.5707477212491</v>
      </c>
      <c r="L17" s="180">
        <f t="shared" si="6"/>
        <v>3438.5707477212491</v>
      </c>
      <c r="M17" s="180">
        <f t="shared" si="6"/>
        <v>3438.5707477212491</v>
      </c>
      <c r="N17" s="180">
        <f t="shared" si="6"/>
        <v>3438.5707477212491</v>
      </c>
      <c r="O17" s="180">
        <f t="shared" si="6"/>
        <v>3438.5707477212491</v>
      </c>
      <c r="P17" s="180">
        <f t="shared" si="7"/>
        <v>0</v>
      </c>
      <c r="Q17" s="180">
        <f t="shared" si="8"/>
        <v>0</v>
      </c>
      <c r="R17" s="180">
        <f t="shared" si="9"/>
        <v>0</v>
      </c>
      <c r="S17" s="180">
        <f t="shared" si="10"/>
        <v>0</v>
      </c>
      <c r="T17" s="180">
        <f t="shared" si="11"/>
        <v>0</v>
      </c>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202" t="str">
        <f t="shared" ref="A18:D18" si="12">A6</f>
        <v>Central Air Conditioning</v>
      </c>
      <c r="B18" s="203">
        <f t="shared" si="12"/>
        <v>18</v>
      </c>
      <c r="C18" s="204">
        <f t="shared" si="12"/>
        <v>1028.664892630771</v>
      </c>
      <c r="D18" s="205">
        <f t="shared" si="12"/>
        <v>0.74848751524053214</v>
      </c>
      <c r="E18" s="206"/>
      <c r="F18" s="206"/>
      <c r="G18" s="206"/>
      <c r="H18" s="206"/>
      <c r="I18" s="206"/>
      <c r="J18" s="206"/>
      <c r="K18" s="180">
        <f t="shared" ref="K18:O18" si="13">U6</f>
        <v>769.9428295003745</v>
      </c>
      <c r="L18" s="180">
        <f t="shared" si="13"/>
        <v>769.9428295003745</v>
      </c>
      <c r="M18" s="180">
        <f t="shared" si="13"/>
        <v>769.9428295003745</v>
      </c>
      <c r="N18" s="180">
        <f t="shared" si="13"/>
        <v>769.9428295003745</v>
      </c>
      <c r="O18" s="180">
        <f t="shared" si="13"/>
        <v>769.9428295003745</v>
      </c>
      <c r="P18" s="180">
        <f t="shared" si="7"/>
        <v>0</v>
      </c>
      <c r="Q18" s="180">
        <f t="shared" si="8"/>
        <v>0</v>
      </c>
      <c r="R18" s="180">
        <f t="shared" si="9"/>
        <v>0</v>
      </c>
      <c r="S18" s="180">
        <f t="shared" si="10"/>
        <v>0</v>
      </c>
      <c r="T18" s="180">
        <f t="shared" si="11"/>
        <v>0</v>
      </c>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202" t="str">
        <f t="shared" ref="A19:D19" si="14">A7</f>
        <v>Ductless Heat Pump</v>
      </c>
      <c r="B19" s="203">
        <f t="shared" si="14"/>
        <v>16</v>
      </c>
      <c r="C19" s="204">
        <f t="shared" si="14"/>
        <v>3220.615016492844</v>
      </c>
      <c r="D19" s="205">
        <f t="shared" si="14"/>
        <v>0.74858739663237028</v>
      </c>
      <c r="E19" s="206"/>
      <c r="F19" s="206"/>
      <c r="G19" s="206"/>
      <c r="H19" s="206"/>
      <c r="I19" s="206"/>
      <c r="J19" s="206"/>
      <c r="K19" s="180">
        <f t="shared" ref="K19:O19" si="15">U7</f>
        <v>2410.9118107514964</v>
      </c>
      <c r="L19" s="180">
        <f t="shared" si="15"/>
        <v>2410.9118107514964</v>
      </c>
      <c r="M19" s="180">
        <f t="shared" si="15"/>
        <v>2410.9118107514964</v>
      </c>
      <c r="N19" s="180">
        <f t="shared" si="15"/>
        <v>2410.9118107514964</v>
      </c>
      <c r="O19" s="180">
        <f t="shared" si="15"/>
        <v>2410.9118107514964</v>
      </c>
      <c r="P19" s="180">
        <f t="shared" si="7"/>
        <v>0</v>
      </c>
      <c r="Q19" s="180">
        <f t="shared" si="8"/>
        <v>0</v>
      </c>
      <c r="R19" s="180">
        <f t="shared" si="9"/>
        <v>0</v>
      </c>
      <c r="S19" s="180">
        <f t="shared" si="10"/>
        <v>0</v>
      </c>
      <c r="T19" s="180">
        <f t="shared" si="11"/>
        <v>0</v>
      </c>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202" t="str">
        <f t="shared" ref="A20:D20" si="16">A8</f>
        <v>Heat Pump Water Heater</v>
      </c>
      <c r="B20" s="203">
        <f t="shared" si="16"/>
        <v>15</v>
      </c>
      <c r="C20" s="204">
        <f t="shared" si="16"/>
        <v>526.95645508069265</v>
      </c>
      <c r="D20" s="205">
        <f t="shared" si="16"/>
        <v>0.79468270205627645</v>
      </c>
      <c r="E20" s="206"/>
      <c r="F20" s="206"/>
      <c r="G20" s="206"/>
      <c r="H20" s="206"/>
      <c r="I20" s="206"/>
      <c r="J20" s="206"/>
      <c r="K20" s="180">
        <f t="shared" ref="K20:O20" si="17">U8</f>
        <v>418.76317958952171</v>
      </c>
      <c r="L20" s="180">
        <f t="shared" si="17"/>
        <v>418.76317958952171</v>
      </c>
      <c r="M20" s="180">
        <f t="shared" si="17"/>
        <v>418.76317958952171</v>
      </c>
      <c r="N20" s="180">
        <f t="shared" si="17"/>
        <v>418.76317958952171</v>
      </c>
      <c r="O20" s="180">
        <f t="shared" si="17"/>
        <v>418.76317958952171</v>
      </c>
      <c r="P20" s="180">
        <f t="shared" si="7"/>
        <v>0</v>
      </c>
      <c r="Q20" s="180">
        <f t="shared" si="8"/>
        <v>0</v>
      </c>
      <c r="R20" s="180">
        <f t="shared" si="9"/>
        <v>0</v>
      </c>
      <c r="S20" s="180">
        <f t="shared" si="10"/>
        <v>0</v>
      </c>
      <c r="T20" s="180">
        <f t="shared" si="11"/>
        <v>0</v>
      </c>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202" t="str">
        <f t="shared" ref="A21:D21" si="18">A9</f>
        <v>Advanced Thermostat</v>
      </c>
      <c r="B21" s="203">
        <f t="shared" si="18"/>
        <v>11</v>
      </c>
      <c r="C21" s="204">
        <f t="shared" si="18"/>
        <v>280.35577612869821</v>
      </c>
      <c r="D21" s="205">
        <f t="shared" si="18"/>
        <v>0.74846295350812486</v>
      </c>
      <c r="E21" s="206"/>
      <c r="F21" s="206"/>
      <c r="G21" s="206"/>
      <c r="H21" s="206"/>
      <c r="I21" s="206"/>
      <c r="J21" s="206"/>
      <c r="K21" s="180">
        <f t="shared" ref="K21:O21" si="19">U9</f>
        <v>209.83591223434811</v>
      </c>
      <c r="L21" s="180">
        <f t="shared" si="19"/>
        <v>0</v>
      </c>
      <c r="M21" s="180">
        <f t="shared" si="19"/>
        <v>0</v>
      </c>
      <c r="N21" s="180">
        <f t="shared" si="19"/>
        <v>0</v>
      </c>
      <c r="O21" s="180">
        <f t="shared" si="19"/>
        <v>0</v>
      </c>
      <c r="P21" s="180">
        <f t="shared" si="7"/>
        <v>0</v>
      </c>
      <c r="Q21" s="180">
        <f t="shared" si="8"/>
        <v>0</v>
      </c>
      <c r="R21" s="180">
        <f t="shared" si="9"/>
        <v>0</v>
      </c>
      <c r="S21" s="180">
        <f t="shared" si="10"/>
        <v>0</v>
      </c>
      <c r="T21" s="180">
        <f t="shared" si="11"/>
        <v>0</v>
      </c>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183" t="str">
        <f>A10</f>
        <v>2024 CPAS</v>
      </c>
      <c r="B22" s="199"/>
      <c r="C22" s="185">
        <f>C10</f>
        <v>9752.6972204425292</v>
      </c>
      <c r="D22" s="208">
        <f>D10</f>
        <v>0.74318153388423458</v>
      </c>
      <c r="E22" s="86"/>
      <c r="F22" s="75"/>
      <c r="G22" s="75"/>
      <c r="H22" s="75"/>
      <c r="I22" s="75"/>
      <c r="J22" s="75"/>
      <c r="K22" s="185">
        <f t="shared" ref="K22:K24" si="20">U10</f>
        <v>7248.0244797969899</v>
      </c>
      <c r="L22" s="185">
        <f t="shared" ref="L22:O24" si="21">V10</f>
        <v>7038.1885675626418</v>
      </c>
      <c r="M22" s="185">
        <f t="shared" si="21"/>
        <v>7038.1885675626418</v>
      </c>
      <c r="N22" s="185">
        <f t="shared" si="21"/>
        <v>7038.1885675626418</v>
      </c>
      <c r="O22" s="185">
        <f t="shared" si="21"/>
        <v>7038.1885675626418</v>
      </c>
      <c r="P22" s="185">
        <f t="shared" si="7"/>
        <v>0</v>
      </c>
      <c r="Q22" s="185">
        <f t="shared" si="8"/>
        <v>0</v>
      </c>
      <c r="R22" s="185">
        <f t="shared" si="9"/>
        <v>0</v>
      </c>
      <c r="S22" s="185">
        <f t="shared" si="10"/>
        <v>0</v>
      </c>
      <c r="T22" s="185">
        <f t="shared" si="11"/>
        <v>0</v>
      </c>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t="15.75" hidden="1" customHeight="1" x14ac:dyDescent="0.3">
      <c r="A23" s="183" t="str">
        <f t="shared" ref="A23:A25" si="22">A11</f>
        <v>Expiring 2024 CPAS</v>
      </c>
      <c r="B23" s="188"/>
      <c r="C23" s="189"/>
      <c r="D23" s="200"/>
      <c r="E23" s="78"/>
      <c r="F23" s="78"/>
      <c r="G23" s="78"/>
      <c r="H23" s="78"/>
      <c r="I23" s="78"/>
      <c r="J23" s="79"/>
      <c r="K23" s="177">
        <f t="shared" si="20"/>
        <v>0</v>
      </c>
      <c r="L23" s="191">
        <f t="shared" si="21"/>
        <v>209.83591223434814</v>
      </c>
      <c r="M23" s="191">
        <f t="shared" si="21"/>
        <v>0</v>
      </c>
      <c r="N23" s="191">
        <f t="shared" si="21"/>
        <v>0</v>
      </c>
      <c r="O23" s="191">
        <f t="shared" si="21"/>
        <v>0</v>
      </c>
      <c r="P23" s="191">
        <f t="shared" si="7"/>
        <v>0</v>
      </c>
      <c r="Q23" s="191">
        <f t="shared" si="8"/>
        <v>0</v>
      </c>
      <c r="R23" s="191">
        <f t="shared" si="9"/>
        <v>0</v>
      </c>
      <c r="S23" s="191">
        <f t="shared" si="10"/>
        <v>0</v>
      </c>
      <c r="T23" s="191">
        <f t="shared" si="11"/>
        <v>0</v>
      </c>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t="15.75" hidden="1" customHeight="1" x14ac:dyDescent="0.3">
      <c r="A24" s="183" t="str">
        <f t="shared" si="22"/>
        <v>Expired 2024 CPAS</v>
      </c>
      <c r="B24" s="188"/>
      <c r="C24" s="189"/>
      <c r="D24" s="189"/>
      <c r="E24" s="75"/>
      <c r="F24" s="75"/>
      <c r="G24" s="75"/>
      <c r="H24" s="75"/>
      <c r="I24" s="75"/>
      <c r="J24" s="80"/>
      <c r="K24" s="177">
        <f t="shared" si="20"/>
        <v>0</v>
      </c>
      <c r="L24" s="193">
        <f t="shared" si="21"/>
        <v>209.83591223434814</v>
      </c>
      <c r="M24" s="193">
        <f t="shared" si="21"/>
        <v>209.83591223434814</v>
      </c>
      <c r="N24" s="193">
        <f t="shared" si="21"/>
        <v>209.83591223434814</v>
      </c>
      <c r="O24" s="193">
        <f t="shared" si="21"/>
        <v>209.83591223434814</v>
      </c>
      <c r="P24" s="193">
        <f t="shared" si="7"/>
        <v>7248.0244797969899</v>
      </c>
      <c r="Q24" s="193">
        <f t="shared" si="8"/>
        <v>7248.0244797969899</v>
      </c>
      <c r="R24" s="193">
        <f t="shared" si="9"/>
        <v>7248.0244797969899</v>
      </c>
      <c r="S24" s="193">
        <f t="shared" si="10"/>
        <v>7248.0244797969899</v>
      </c>
      <c r="T24" s="193">
        <f t="shared" si="11"/>
        <v>7248.0244797969899</v>
      </c>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t="15.75" hidden="1" customHeight="1" x14ac:dyDescent="0.3">
      <c r="A25" s="183" t="str">
        <f t="shared" si="22"/>
        <v>WAML</v>
      </c>
      <c r="B25" s="209">
        <f>B13</f>
        <v>16.013185526693867</v>
      </c>
      <c r="C25" s="56"/>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518" t="s">
        <v>2</v>
      </c>
      <c r="B27" s="519"/>
      <c r="C27" s="519"/>
      <c r="D27" s="519"/>
    </row>
    <row r="28" spans="1:48" x14ac:dyDescent="0.3">
      <c r="A28" s="520" t="s">
        <v>520</v>
      </c>
      <c r="B28" s="521"/>
      <c r="C28" s="521"/>
      <c r="D28" s="522"/>
    </row>
  </sheetData>
  <mergeCells count="11">
    <mergeCell ref="A27:D27"/>
    <mergeCell ref="A28:D28"/>
    <mergeCell ref="A15:A16"/>
    <mergeCell ref="B15:B16"/>
    <mergeCell ref="C15:C16"/>
    <mergeCell ref="D15:D16"/>
    <mergeCell ref="AV3:AV4"/>
    <mergeCell ref="A3:A4"/>
    <mergeCell ref="B3:B4"/>
    <mergeCell ref="C3:C4"/>
    <mergeCell ref="D3:D4"/>
  </mergeCell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38591-CA50-4AE9-9060-63A9086A4F43}">
  <dimension ref="A1:AV28"/>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0" width="7.77734375" customWidth="1"/>
    <col min="31" max="47" width="7.77734375" hidden="1" customWidth="1"/>
    <col min="48" max="48" width="9.88671875" customWidth="1"/>
  </cols>
  <sheetData>
    <row r="1" spans="1:48" ht="15.75" customHeight="1" x14ac:dyDescent="0.3">
      <c r="A1" s="316" t="s">
        <v>624</v>
      </c>
    </row>
    <row r="2" spans="1:48" ht="15.75" customHeight="1" x14ac:dyDescent="0.3">
      <c r="A2" s="28"/>
    </row>
    <row r="3" spans="1:48" ht="15.75" customHeight="1" x14ac:dyDescent="0.3">
      <c r="A3" s="508" t="s">
        <v>245</v>
      </c>
      <c r="B3" s="510" t="s">
        <v>0</v>
      </c>
      <c r="C3" s="510" t="s">
        <v>282</v>
      </c>
      <c r="D3" s="510" t="s">
        <v>57</v>
      </c>
      <c r="E3" s="317"/>
      <c r="F3" s="318"/>
      <c r="G3" s="318"/>
      <c r="H3" s="318"/>
      <c r="I3" s="319"/>
      <c r="J3" s="32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1"/>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181</v>
      </c>
      <c r="B5" s="203">
        <v>16</v>
      </c>
      <c r="C5" s="204">
        <f>K5</f>
        <v>689.57406000000003</v>
      </c>
      <c r="D5" s="205" t="s">
        <v>63</v>
      </c>
      <c r="E5" s="206"/>
      <c r="F5" s="206"/>
      <c r="G5" s="206"/>
      <c r="H5" s="206"/>
      <c r="I5" s="206"/>
      <c r="J5" s="206"/>
      <c r="K5" s="180">
        <v>689.57406000000003</v>
      </c>
      <c r="L5" s="180">
        <v>689.57406000000003</v>
      </c>
      <c r="M5" s="180">
        <v>689.57406000000003</v>
      </c>
      <c r="N5" s="180">
        <v>689.57406000000003</v>
      </c>
      <c r="O5" s="180">
        <v>689.57406000000003</v>
      </c>
      <c r="P5" s="180">
        <v>689.57406000000003</v>
      </c>
      <c r="Q5" s="180">
        <v>689.57406000000003</v>
      </c>
      <c r="R5" s="180">
        <v>689.57406000000003</v>
      </c>
      <c r="S5" s="180">
        <v>689.57406000000003</v>
      </c>
      <c r="T5" s="180">
        <v>689.57406000000003</v>
      </c>
      <c r="U5" s="180">
        <v>689.57406000000003</v>
      </c>
      <c r="V5" s="180">
        <v>689.57406000000003</v>
      </c>
      <c r="W5" s="180">
        <v>689.57406000000003</v>
      </c>
      <c r="X5" s="180">
        <v>689.57406000000003</v>
      </c>
      <c r="Y5" s="180">
        <v>689.57406000000003</v>
      </c>
      <c r="Z5" s="180">
        <v>689.57406000000003</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11033.184960000004</v>
      </c>
    </row>
    <row r="6" spans="1:48" ht="15.75" customHeight="1" x14ac:dyDescent="0.3">
      <c r="A6" s="202" t="s">
        <v>505</v>
      </c>
      <c r="B6" s="203">
        <v>16</v>
      </c>
      <c r="C6" s="204">
        <f t="shared" ref="C6:C9" si="1">K6</f>
        <v>686.41728750000004</v>
      </c>
      <c r="D6" s="205" t="s">
        <v>63</v>
      </c>
      <c r="E6" s="206"/>
      <c r="F6" s="206"/>
      <c r="G6" s="206"/>
      <c r="H6" s="206"/>
      <c r="I6" s="206"/>
      <c r="J6" s="206"/>
      <c r="K6" s="180">
        <v>686.41728750000004</v>
      </c>
      <c r="L6" s="180">
        <v>686.41728750000004</v>
      </c>
      <c r="M6" s="180">
        <v>686.41728750000004</v>
      </c>
      <c r="N6" s="180">
        <v>686.41728750000004</v>
      </c>
      <c r="O6" s="180">
        <v>686.41728750000004</v>
      </c>
      <c r="P6" s="180">
        <v>686.41728750000004</v>
      </c>
      <c r="Q6" s="180">
        <v>686.41728750000004</v>
      </c>
      <c r="R6" s="180">
        <v>686.41728750000004</v>
      </c>
      <c r="S6" s="180">
        <v>686.41728750000004</v>
      </c>
      <c r="T6" s="180">
        <v>686.41728750000004</v>
      </c>
      <c r="U6" s="180">
        <v>686.41728750000004</v>
      </c>
      <c r="V6" s="180">
        <v>686.41728750000004</v>
      </c>
      <c r="W6" s="180">
        <v>686.41728750000004</v>
      </c>
      <c r="X6" s="180">
        <v>686.41728750000004</v>
      </c>
      <c r="Y6" s="180">
        <v>686.41728750000004</v>
      </c>
      <c r="Z6" s="180">
        <v>686.41728750000004</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10982.676600000004</v>
      </c>
    </row>
    <row r="7" spans="1:48" ht="15.75" customHeight="1" x14ac:dyDescent="0.3">
      <c r="A7" s="202" t="s">
        <v>27</v>
      </c>
      <c r="B7" s="203">
        <v>11</v>
      </c>
      <c r="C7" s="204">
        <f t="shared" si="1"/>
        <v>100.45765800000001</v>
      </c>
      <c r="D7" s="205" t="s">
        <v>63</v>
      </c>
      <c r="E7" s="206"/>
      <c r="F7" s="206"/>
      <c r="G7" s="206"/>
      <c r="H7" s="206"/>
      <c r="I7" s="206"/>
      <c r="J7" s="206"/>
      <c r="K7" s="180">
        <v>100.45765800000001</v>
      </c>
      <c r="L7" s="180">
        <v>100.45765800000001</v>
      </c>
      <c r="M7" s="180">
        <v>100.45765800000001</v>
      </c>
      <c r="N7" s="180">
        <v>100.45765800000001</v>
      </c>
      <c r="O7" s="180">
        <v>100.45765800000001</v>
      </c>
      <c r="P7" s="180">
        <v>100.45765800000001</v>
      </c>
      <c r="Q7" s="180">
        <v>100.45765800000001</v>
      </c>
      <c r="R7" s="180">
        <v>100.45765800000001</v>
      </c>
      <c r="S7" s="180">
        <v>100.45765800000001</v>
      </c>
      <c r="T7" s="180">
        <v>100.45765800000001</v>
      </c>
      <c r="U7" s="180">
        <v>100.45765800000001</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1105.0342380000002</v>
      </c>
    </row>
    <row r="8" spans="1:48" ht="15.75" customHeight="1" x14ac:dyDescent="0.3">
      <c r="A8" s="202" t="s">
        <v>273</v>
      </c>
      <c r="B8" s="203">
        <v>18</v>
      </c>
      <c r="C8" s="204">
        <f t="shared" si="1"/>
        <v>70.788816000000011</v>
      </c>
      <c r="D8" s="205" t="s">
        <v>63</v>
      </c>
      <c r="E8" s="206"/>
      <c r="F8" s="206"/>
      <c r="G8" s="206"/>
      <c r="H8" s="206"/>
      <c r="I8" s="206"/>
      <c r="J8" s="206"/>
      <c r="K8" s="180">
        <v>70.788816000000011</v>
      </c>
      <c r="L8" s="180">
        <v>70.788816000000011</v>
      </c>
      <c r="M8" s="180">
        <v>70.788816000000011</v>
      </c>
      <c r="N8" s="180">
        <v>70.788816000000011</v>
      </c>
      <c r="O8" s="180">
        <v>70.788816000000011</v>
      </c>
      <c r="P8" s="180">
        <v>70.788816000000011</v>
      </c>
      <c r="Q8" s="180">
        <v>70.788816000000011</v>
      </c>
      <c r="R8" s="180">
        <v>70.788816000000011</v>
      </c>
      <c r="S8" s="180">
        <v>70.788816000000011</v>
      </c>
      <c r="T8" s="180">
        <v>70.788816000000011</v>
      </c>
      <c r="U8" s="180">
        <v>70.788816000000011</v>
      </c>
      <c r="V8" s="180">
        <v>70.788816000000011</v>
      </c>
      <c r="W8" s="180">
        <v>70.788816000000011</v>
      </c>
      <c r="X8" s="180">
        <v>70.788816000000011</v>
      </c>
      <c r="Y8" s="180">
        <v>70.788816000000011</v>
      </c>
      <c r="Z8" s="180">
        <v>70.788816000000011</v>
      </c>
      <c r="AA8" s="180">
        <v>70.788816000000011</v>
      </c>
      <c r="AB8" s="180">
        <v>70.788816000000011</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1274.1986880000002</v>
      </c>
    </row>
    <row r="9" spans="1:48" ht="15.75" customHeight="1" x14ac:dyDescent="0.3">
      <c r="A9" s="202" t="s">
        <v>137</v>
      </c>
      <c r="B9" s="203">
        <v>15</v>
      </c>
      <c r="C9" s="204">
        <f t="shared" si="1"/>
        <v>49.970985749999997</v>
      </c>
      <c r="D9" s="205" t="s">
        <v>63</v>
      </c>
      <c r="E9" s="206"/>
      <c r="F9" s="206"/>
      <c r="G9" s="206"/>
      <c r="H9" s="206"/>
      <c r="I9" s="206"/>
      <c r="J9" s="206"/>
      <c r="K9" s="180">
        <v>49.970985749999997</v>
      </c>
      <c r="L9" s="180">
        <v>49.970985749999997</v>
      </c>
      <c r="M9" s="180">
        <v>49.970985749999997</v>
      </c>
      <c r="N9" s="180">
        <v>49.970985749999997</v>
      </c>
      <c r="O9" s="180">
        <v>49.970985749999997</v>
      </c>
      <c r="P9" s="180">
        <v>49.970985749999997</v>
      </c>
      <c r="Q9" s="180">
        <v>49.970985749999997</v>
      </c>
      <c r="R9" s="180">
        <v>49.970985749999997</v>
      </c>
      <c r="S9" s="180">
        <v>49.970985749999997</v>
      </c>
      <c r="T9" s="180">
        <v>49.970985749999997</v>
      </c>
      <c r="U9" s="180">
        <v>49.970985749999997</v>
      </c>
      <c r="V9" s="180">
        <v>49.970985749999997</v>
      </c>
      <c r="W9" s="180">
        <v>49.970985749999997</v>
      </c>
      <c r="X9" s="180">
        <v>49.970985749999997</v>
      </c>
      <c r="Y9" s="180">
        <v>49.970985749999997</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749.56478624999988</v>
      </c>
    </row>
    <row r="10" spans="1:48" ht="15.75" customHeight="1" x14ac:dyDescent="0.3">
      <c r="A10" s="183" t="s">
        <v>480</v>
      </c>
      <c r="B10" s="199"/>
      <c r="C10" s="185">
        <f>SUM(C5:C9)</f>
        <v>1597.2088072500001</v>
      </c>
      <c r="D10" s="408" t="s">
        <v>63</v>
      </c>
      <c r="E10" s="86"/>
      <c r="F10" s="75"/>
      <c r="G10" s="75"/>
      <c r="H10" s="75"/>
      <c r="I10" s="75"/>
      <c r="J10" s="75"/>
      <c r="K10" s="185">
        <f t="shared" ref="K10:AV10" si="2">SUM(K5:K9)</f>
        <v>1597.2088072500001</v>
      </c>
      <c r="L10" s="185">
        <f t="shared" si="2"/>
        <v>1597.2088072500001</v>
      </c>
      <c r="M10" s="185">
        <f t="shared" si="2"/>
        <v>1597.2088072500001</v>
      </c>
      <c r="N10" s="185">
        <f t="shared" si="2"/>
        <v>1597.2088072500001</v>
      </c>
      <c r="O10" s="185">
        <f t="shared" si="2"/>
        <v>1597.2088072500001</v>
      </c>
      <c r="P10" s="185">
        <f t="shared" si="2"/>
        <v>1597.2088072500001</v>
      </c>
      <c r="Q10" s="185">
        <f t="shared" si="2"/>
        <v>1597.2088072500001</v>
      </c>
      <c r="R10" s="185">
        <f t="shared" si="2"/>
        <v>1597.2088072500001</v>
      </c>
      <c r="S10" s="185">
        <f t="shared" si="2"/>
        <v>1597.2088072500001</v>
      </c>
      <c r="T10" s="185">
        <f t="shared" si="2"/>
        <v>1597.2088072500001</v>
      </c>
      <c r="U10" s="185">
        <f t="shared" si="2"/>
        <v>1597.2088072500001</v>
      </c>
      <c r="V10" s="185">
        <f t="shared" si="2"/>
        <v>1496.75114925</v>
      </c>
      <c r="W10" s="185">
        <f t="shared" si="2"/>
        <v>1496.75114925</v>
      </c>
      <c r="X10" s="185">
        <f t="shared" si="2"/>
        <v>1496.75114925</v>
      </c>
      <c r="Y10" s="185">
        <f t="shared" si="2"/>
        <v>1496.75114925</v>
      </c>
      <c r="Z10" s="185">
        <f t="shared" si="2"/>
        <v>1446.7801635000001</v>
      </c>
      <c r="AA10" s="185">
        <f t="shared" si="2"/>
        <v>70.788816000000011</v>
      </c>
      <c r="AB10" s="185">
        <f t="shared" si="2"/>
        <v>70.788816000000011</v>
      </c>
      <c r="AC10" s="185">
        <f t="shared" si="2"/>
        <v>0</v>
      </c>
      <c r="AD10" s="185">
        <f t="shared" si="2"/>
        <v>0</v>
      </c>
      <c r="AE10" s="185">
        <f t="shared" si="2"/>
        <v>0</v>
      </c>
      <c r="AF10" s="185">
        <f t="shared" si="2"/>
        <v>0</v>
      </c>
      <c r="AG10" s="185">
        <f t="shared" si="2"/>
        <v>0</v>
      </c>
      <c r="AH10" s="185">
        <f t="shared" si="2"/>
        <v>0</v>
      </c>
      <c r="AI10" s="185">
        <f t="shared" si="2"/>
        <v>0</v>
      </c>
      <c r="AJ10" s="185">
        <f t="shared" si="2"/>
        <v>0</v>
      </c>
      <c r="AK10" s="185">
        <f t="shared" si="2"/>
        <v>0</v>
      </c>
      <c r="AL10" s="185">
        <f t="shared" si="2"/>
        <v>0</v>
      </c>
      <c r="AM10" s="185">
        <f t="shared" si="2"/>
        <v>0</v>
      </c>
      <c r="AN10" s="185">
        <f t="shared" si="2"/>
        <v>0</v>
      </c>
      <c r="AO10" s="185">
        <f t="shared" si="2"/>
        <v>0</v>
      </c>
      <c r="AP10" s="185">
        <f t="shared" si="2"/>
        <v>0</v>
      </c>
      <c r="AQ10" s="185">
        <f t="shared" si="2"/>
        <v>0</v>
      </c>
      <c r="AR10" s="185">
        <f t="shared" si="2"/>
        <v>0</v>
      </c>
      <c r="AS10" s="185">
        <f t="shared" si="2"/>
        <v>0</v>
      </c>
      <c r="AT10" s="185">
        <f t="shared" si="2"/>
        <v>0</v>
      </c>
      <c r="AU10" s="185">
        <f t="shared" si="2"/>
        <v>0</v>
      </c>
      <c r="AV10" s="177">
        <f t="shared" si="2"/>
        <v>25144.65927225001</v>
      </c>
    </row>
    <row r="11" spans="1:48" ht="15.75" customHeight="1" x14ac:dyDescent="0.3">
      <c r="A11" s="183" t="s">
        <v>481</v>
      </c>
      <c r="B11" s="188"/>
      <c r="C11" s="189"/>
      <c r="D11" s="200"/>
      <c r="E11" s="78"/>
      <c r="F11" s="78"/>
      <c r="G11" s="78"/>
      <c r="H11" s="78"/>
      <c r="I11" s="78"/>
      <c r="J11" s="79"/>
      <c r="K11" s="177">
        <v>0</v>
      </c>
      <c r="L11" s="191">
        <f>K10-L10</f>
        <v>0</v>
      </c>
      <c r="M11" s="191">
        <f t="shared" ref="M11:AU11" si="3">L10-M10</f>
        <v>0</v>
      </c>
      <c r="N11" s="191">
        <f t="shared" si="3"/>
        <v>0</v>
      </c>
      <c r="O11" s="191">
        <f t="shared" si="3"/>
        <v>0</v>
      </c>
      <c r="P11" s="191">
        <f t="shared" si="3"/>
        <v>0</v>
      </c>
      <c r="Q11" s="191">
        <f t="shared" si="3"/>
        <v>0</v>
      </c>
      <c r="R11" s="191">
        <f t="shared" si="3"/>
        <v>0</v>
      </c>
      <c r="S11" s="191">
        <f t="shared" si="3"/>
        <v>0</v>
      </c>
      <c r="T11" s="191">
        <f t="shared" si="3"/>
        <v>0</v>
      </c>
      <c r="U11" s="191">
        <f t="shared" si="3"/>
        <v>0</v>
      </c>
      <c r="V11" s="191">
        <f t="shared" si="3"/>
        <v>100.45765800000004</v>
      </c>
      <c r="W11" s="191">
        <f t="shared" si="3"/>
        <v>0</v>
      </c>
      <c r="X11" s="191">
        <f t="shared" si="3"/>
        <v>0</v>
      </c>
      <c r="Y11" s="191">
        <f t="shared" si="3"/>
        <v>0</v>
      </c>
      <c r="Z11" s="191">
        <f t="shared" si="3"/>
        <v>49.970985749999954</v>
      </c>
      <c r="AA11" s="191">
        <f t="shared" si="3"/>
        <v>1375.9913475000001</v>
      </c>
      <c r="AB11" s="191">
        <f t="shared" si="3"/>
        <v>0</v>
      </c>
      <c r="AC11" s="191">
        <f t="shared" si="3"/>
        <v>70.788816000000011</v>
      </c>
      <c r="AD11" s="191">
        <f t="shared" si="3"/>
        <v>0</v>
      </c>
      <c r="AE11" s="191">
        <f t="shared" si="3"/>
        <v>0</v>
      </c>
      <c r="AF11" s="191">
        <f t="shared" si="3"/>
        <v>0</v>
      </c>
      <c r="AG11" s="191">
        <f t="shared" si="3"/>
        <v>0</v>
      </c>
      <c r="AH11" s="191">
        <f t="shared" si="3"/>
        <v>0</v>
      </c>
      <c r="AI11" s="191">
        <f t="shared" si="3"/>
        <v>0</v>
      </c>
      <c r="AJ11" s="191">
        <f t="shared" si="3"/>
        <v>0</v>
      </c>
      <c r="AK11" s="191">
        <f t="shared" si="3"/>
        <v>0</v>
      </c>
      <c r="AL11" s="191">
        <f t="shared" si="3"/>
        <v>0</v>
      </c>
      <c r="AM11" s="191">
        <f t="shared" si="3"/>
        <v>0</v>
      </c>
      <c r="AN11" s="191">
        <f t="shared" si="3"/>
        <v>0</v>
      </c>
      <c r="AO11" s="191">
        <f t="shared" si="3"/>
        <v>0</v>
      </c>
      <c r="AP11" s="191">
        <f t="shared" si="3"/>
        <v>0</v>
      </c>
      <c r="AQ11" s="191">
        <f t="shared" si="3"/>
        <v>0</v>
      </c>
      <c r="AR11" s="191">
        <f t="shared" si="3"/>
        <v>0</v>
      </c>
      <c r="AS11" s="191">
        <f t="shared" si="3"/>
        <v>0</v>
      </c>
      <c r="AT11" s="191">
        <f t="shared" si="3"/>
        <v>0</v>
      </c>
      <c r="AU11" s="191">
        <f t="shared" si="3"/>
        <v>0</v>
      </c>
      <c r="AV11" s="85"/>
    </row>
    <row r="12" spans="1:48" ht="15.75" customHeight="1" x14ac:dyDescent="0.3">
      <c r="A12" s="183" t="s">
        <v>482</v>
      </c>
      <c r="B12" s="188"/>
      <c r="C12" s="189"/>
      <c r="D12" s="189"/>
      <c r="E12" s="75"/>
      <c r="F12" s="75"/>
      <c r="G12" s="75"/>
      <c r="H12" s="75"/>
      <c r="I12" s="75"/>
      <c r="J12" s="80"/>
      <c r="K12" s="177">
        <f>$K$10-K10</f>
        <v>0</v>
      </c>
      <c r="L12" s="193">
        <f>$K$10-L10</f>
        <v>0</v>
      </c>
      <c r="M12" s="193">
        <f t="shared" ref="M12:AU12" si="4">$K$10-M10</f>
        <v>0</v>
      </c>
      <c r="N12" s="193">
        <f t="shared" si="4"/>
        <v>0</v>
      </c>
      <c r="O12" s="193">
        <f t="shared" si="4"/>
        <v>0</v>
      </c>
      <c r="P12" s="193">
        <f t="shared" si="4"/>
        <v>0</v>
      </c>
      <c r="Q12" s="193">
        <f t="shared" si="4"/>
        <v>0</v>
      </c>
      <c r="R12" s="193">
        <f t="shared" si="4"/>
        <v>0</v>
      </c>
      <c r="S12" s="193">
        <f t="shared" si="4"/>
        <v>0</v>
      </c>
      <c r="T12" s="193">
        <f t="shared" si="4"/>
        <v>0</v>
      </c>
      <c r="U12" s="193">
        <f t="shared" si="4"/>
        <v>0</v>
      </c>
      <c r="V12" s="193">
        <f t="shared" si="4"/>
        <v>100.45765800000004</v>
      </c>
      <c r="W12" s="193">
        <f t="shared" si="4"/>
        <v>100.45765800000004</v>
      </c>
      <c r="X12" s="193">
        <f t="shared" si="4"/>
        <v>100.45765800000004</v>
      </c>
      <c r="Y12" s="193">
        <f t="shared" si="4"/>
        <v>100.45765800000004</v>
      </c>
      <c r="Z12" s="193">
        <f t="shared" si="4"/>
        <v>150.42864374999999</v>
      </c>
      <c r="AA12" s="193">
        <f t="shared" si="4"/>
        <v>1526.4199912500001</v>
      </c>
      <c r="AB12" s="193">
        <f t="shared" si="4"/>
        <v>1526.4199912500001</v>
      </c>
      <c r="AC12" s="193">
        <f t="shared" si="4"/>
        <v>1597.2088072500001</v>
      </c>
      <c r="AD12" s="193">
        <f t="shared" si="4"/>
        <v>1597.2088072500001</v>
      </c>
      <c r="AE12" s="193">
        <f t="shared" si="4"/>
        <v>1597.2088072500001</v>
      </c>
      <c r="AF12" s="193">
        <f t="shared" si="4"/>
        <v>1597.2088072500001</v>
      </c>
      <c r="AG12" s="193">
        <f t="shared" si="4"/>
        <v>1597.2088072500001</v>
      </c>
      <c r="AH12" s="193">
        <f t="shared" si="4"/>
        <v>1597.2088072500001</v>
      </c>
      <c r="AI12" s="193">
        <f t="shared" si="4"/>
        <v>1597.2088072500001</v>
      </c>
      <c r="AJ12" s="193">
        <f t="shared" si="4"/>
        <v>1597.2088072500001</v>
      </c>
      <c r="AK12" s="193">
        <f t="shared" si="4"/>
        <v>1597.2088072500001</v>
      </c>
      <c r="AL12" s="193">
        <f t="shared" si="4"/>
        <v>1597.2088072500001</v>
      </c>
      <c r="AM12" s="193">
        <f t="shared" si="4"/>
        <v>1597.2088072500001</v>
      </c>
      <c r="AN12" s="193">
        <f t="shared" si="4"/>
        <v>1597.2088072500001</v>
      </c>
      <c r="AO12" s="193">
        <f t="shared" si="4"/>
        <v>1597.2088072500001</v>
      </c>
      <c r="AP12" s="193">
        <f t="shared" si="4"/>
        <v>1597.2088072500001</v>
      </c>
      <c r="AQ12" s="193">
        <f t="shared" si="4"/>
        <v>1597.2088072500001</v>
      </c>
      <c r="AR12" s="193">
        <f t="shared" si="4"/>
        <v>1597.2088072500001</v>
      </c>
      <c r="AS12" s="193">
        <f t="shared" si="4"/>
        <v>1597.2088072500001</v>
      </c>
      <c r="AT12" s="193">
        <f t="shared" si="4"/>
        <v>1597.2088072500001</v>
      </c>
      <c r="AU12" s="193">
        <f t="shared" si="4"/>
        <v>1597.2088072500001</v>
      </c>
      <c r="AV12" s="81"/>
    </row>
    <row r="13" spans="1:48" ht="15.75" customHeight="1" x14ac:dyDescent="0.3">
      <c r="A13" s="196" t="s">
        <v>66</v>
      </c>
      <c r="B13" s="209">
        <f>SUMPRODUCT(B5:B9,C5:C9)/C10</f>
        <v>15.742875419991522</v>
      </c>
      <c r="C13" s="56"/>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102"/>
      <c r="B14" s="30"/>
      <c r="C14" s="30"/>
      <c r="D14" s="30"/>
      <c r="E14" s="118"/>
      <c r="F14" s="118"/>
      <c r="G14" s="118"/>
      <c r="H14" s="118"/>
      <c r="I14" s="118"/>
      <c r="J14" s="118"/>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508" t="str">
        <f>A3</f>
        <v>Measure Category</v>
      </c>
      <c r="B15" s="510" t="str">
        <f>B3</f>
        <v>Measure Life</v>
      </c>
      <c r="C15" s="510" t="str">
        <f>C3</f>
        <v>Annual Verified Gross Savings (MWh)</v>
      </c>
      <c r="D15" s="510" t="str">
        <f>D3</f>
        <v>NTGR</v>
      </c>
      <c r="E15" s="317"/>
      <c r="F15" s="318"/>
      <c r="G15" s="318"/>
      <c r="H15" s="318"/>
      <c r="I15" s="319"/>
      <c r="J15" s="319"/>
      <c r="K15" s="122" t="s">
        <v>283</v>
      </c>
      <c r="L15" s="135"/>
      <c r="M15" s="135"/>
      <c r="N15" s="135"/>
      <c r="O15" s="135"/>
      <c r="P15" s="135"/>
      <c r="Q15" s="135"/>
      <c r="R15" s="135"/>
      <c r="S15" s="135"/>
      <c r="T15" s="136"/>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513"/>
      <c r="B16" s="512"/>
      <c r="C16" s="512"/>
      <c r="D16" s="511"/>
      <c r="E16" s="99"/>
      <c r="F16" s="99"/>
      <c r="G16" s="99"/>
      <c r="H16" s="99"/>
      <c r="I16" s="99"/>
      <c r="J16" s="99"/>
      <c r="K16" s="99">
        <f t="shared" ref="K16:O24" si="5">U4</f>
        <v>2034</v>
      </c>
      <c r="L16" s="99">
        <f t="shared" si="5"/>
        <v>2035</v>
      </c>
      <c r="M16" s="99">
        <f t="shared" si="5"/>
        <v>2036</v>
      </c>
      <c r="N16" s="99">
        <f t="shared" si="5"/>
        <v>2037</v>
      </c>
      <c r="O16" s="99">
        <f t="shared" si="5"/>
        <v>2038</v>
      </c>
      <c r="P16" s="99">
        <f t="shared" ref="P16:T24" si="6">AK4</f>
        <v>2050</v>
      </c>
      <c r="Q16" s="99">
        <f t="shared" si="6"/>
        <v>2051</v>
      </c>
      <c r="R16" s="99">
        <f t="shared" si="6"/>
        <v>2052</v>
      </c>
      <c r="S16" s="99">
        <f t="shared" si="6"/>
        <v>2053</v>
      </c>
      <c r="T16" s="99">
        <f t="shared" si="6"/>
        <v>2054</v>
      </c>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A5</f>
        <v>Air Source Heat Pump</v>
      </c>
      <c r="B17" s="203">
        <f>B5</f>
        <v>16</v>
      </c>
      <c r="C17" s="204">
        <f>C5</f>
        <v>689.57406000000003</v>
      </c>
      <c r="D17" s="205" t="str">
        <f>D5</f>
        <v>N/A</v>
      </c>
      <c r="E17" s="206"/>
      <c r="F17" s="206"/>
      <c r="G17" s="206"/>
      <c r="H17" s="206"/>
      <c r="I17" s="206"/>
      <c r="J17" s="206"/>
      <c r="K17" s="180">
        <f t="shared" si="5"/>
        <v>689.57406000000003</v>
      </c>
      <c r="L17" s="180">
        <f t="shared" si="5"/>
        <v>689.57406000000003</v>
      </c>
      <c r="M17" s="180">
        <f t="shared" si="5"/>
        <v>689.57406000000003</v>
      </c>
      <c r="N17" s="180">
        <f t="shared" si="5"/>
        <v>689.57406000000003</v>
      </c>
      <c r="O17" s="180">
        <f t="shared" si="5"/>
        <v>689.57406000000003</v>
      </c>
      <c r="P17" s="180">
        <f t="shared" si="6"/>
        <v>0</v>
      </c>
      <c r="Q17" s="180">
        <f t="shared" si="6"/>
        <v>0</v>
      </c>
      <c r="R17" s="180">
        <f t="shared" si="6"/>
        <v>0</v>
      </c>
      <c r="S17" s="180">
        <f t="shared" si="6"/>
        <v>0</v>
      </c>
      <c r="T17" s="180">
        <f t="shared" si="6"/>
        <v>0</v>
      </c>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202" t="str">
        <f t="shared" ref="A18:D21" si="7">A6</f>
        <v>Ductless Heat Pump</v>
      </c>
      <c r="B18" s="203">
        <f t="shared" si="7"/>
        <v>16</v>
      </c>
      <c r="C18" s="204">
        <f t="shared" si="7"/>
        <v>686.41728750000004</v>
      </c>
      <c r="D18" s="205" t="str">
        <f t="shared" si="7"/>
        <v>N/A</v>
      </c>
      <c r="E18" s="206"/>
      <c r="F18" s="206"/>
      <c r="G18" s="206"/>
      <c r="H18" s="206"/>
      <c r="I18" s="206"/>
      <c r="J18" s="206"/>
      <c r="K18" s="180">
        <f t="shared" si="5"/>
        <v>686.41728750000004</v>
      </c>
      <c r="L18" s="180">
        <f t="shared" si="5"/>
        <v>686.41728750000004</v>
      </c>
      <c r="M18" s="180">
        <f t="shared" si="5"/>
        <v>686.41728750000004</v>
      </c>
      <c r="N18" s="180">
        <f t="shared" si="5"/>
        <v>686.41728750000004</v>
      </c>
      <c r="O18" s="180">
        <f t="shared" si="5"/>
        <v>686.41728750000004</v>
      </c>
      <c r="P18" s="180">
        <f t="shared" si="6"/>
        <v>0</v>
      </c>
      <c r="Q18" s="180">
        <f t="shared" si="6"/>
        <v>0</v>
      </c>
      <c r="R18" s="180">
        <f t="shared" si="6"/>
        <v>0</v>
      </c>
      <c r="S18" s="180">
        <f t="shared" si="6"/>
        <v>0</v>
      </c>
      <c r="T18" s="180">
        <f t="shared" si="6"/>
        <v>0</v>
      </c>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202" t="str">
        <f t="shared" si="7"/>
        <v>Advanced Thermostat</v>
      </c>
      <c r="B19" s="203">
        <f t="shared" si="7"/>
        <v>11</v>
      </c>
      <c r="C19" s="204">
        <f t="shared" si="7"/>
        <v>100.45765800000001</v>
      </c>
      <c r="D19" s="205" t="str">
        <f t="shared" si="7"/>
        <v>N/A</v>
      </c>
      <c r="E19" s="206"/>
      <c r="F19" s="206"/>
      <c r="G19" s="206"/>
      <c r="H19" s="206"/>
      <c r="I19" s="206"/>
      <c r="J19" s="206"/>
      <c r="K19" s="180">
        <f t="shared" si="5"/>
        <v>100.45765800000001</v>
      </c>
      <c r="L19" s="180">
        <f t="shared" si="5"/>
        <v>0</v>
      </c>
      <c r="M19" s="180">
        <f t="shared" si="5"/>
        <v>0</v>
      </c>
      <c r="N19" s="180">
        <f t="shared" si="5"/>
        <v>0</v>
      </c>
      <c r="O19" s="180">
        <f t="shared" si="5"/>
        <v>0</v>
      </c>
      <c r="P19" s="180">
        <f t="shared" si="6"/>
        <v>0</v>
      </c>
      <c r="Q19" s="180">
        <f t="shared" si="6"/>
        <v>0</v>
      </c>
      <c r="R19" s="180">
        <f t="shared" si="6"/>
        <v>0</v>
      </c>
      <c r="S19" s="180">
        <f t="shared" si="6"/>
        <v>0</v>
      </c>
      <c r="T19" s="180">
        <f t="shared" si="6"/>
        <v>0</v>
      </c>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202" t="str">
        <f t="shared" si="7"/>
        <v>Central Air Conditioning</v>
      </c>
      <c r="B20" s="203">
        <f t="shared" si="7"/>
        <v>18</v>
      </c>
      <c r="C20" s="204">
        <f t="shared" si="7"/>
        <v>70.788816000000011</v>
      </c>
      <c r="D20" s="205" t="str">
        <f t="shared" si="7"/>
        <v>N/A</v>
      </c>
      <c r="E20" s="206"/>
      <c r="F20" s="206"/>
      <c r="G20" s="206"/>
      <c r="H20" s="206"/>
      <c r="I20" s="206"/>
      <c r="J20" s="206"/>
      <c r="K20" s="180">
        <f t="shared" si="5"/>
        <v>70.788816000000011</v>
      </c>
      <c r="L20" s="180">
        <f t="shared" si="5"/>
        <v>70.788816000000011</v>
      </c>
      <c r="M20" s="180">
        <f t="shared" si="5"/>
        <v>70.788816000000011</v>
      </c>
      <c r="N20" s="180">
        <f t="shared" si="5"/>
        <v>70.788816000000011</v>
      </c>
      <c r="O20" s="180">
        <f t="shared" si="5"/>
        <v>70.788816000000011</v>
      </c>
      <c r="P20" s="180">
        <f t="shared" si="6"/>
        <v>0</v>
      </c>
      <c r="Q20" s="180">
        <f t="shared" si="6"/>
        <v>0</v>
      </c>
      <c r="R20" s="180">
        <f t="shared" si="6"/>
        <v>0</v>
      </c>
      <c r="S20" s="180">
        <f t="shared" si="6"/>
        <v>0</v>
      </c>
      <c r="T20" s="180">
        <f t="shared" si="6"/>
        <v>0</v>
      </c>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202" t="str">
        <f t="shared" si="7"/>
        <v>Heat Pump Water Heater</v>
      </c>
      <c r="B21" s="203">
        <f t="shared" si="7"/>
        <v>15</v>
      </c>
      <c r="C21" s="204">
        <f t="shared" si="7"/>
        <v>49.970985749999997</v>
      </c>
      <c r="D21" s="205" t="str">
        <f t="shared" si="7"/>
        <v>N/A</v>
      </c>
      <c r="E21" s="206"/>
      <c r="F21" s="206"/>
      <c r="G21" s="206"/>
      <c r="H21" s="206"/>
      <c r="I21" s="206"/>
      <c r="J21" s="206"/>
      <c r="K21" s="180">
        <f t="shared" si="5"/>
        <v>49.970985749999997</v>
      </c>
      <c r="L21" s="180">
        <f t="shared" si="5"/>
        <v>49.970985749999997</v>
      </c>
      <c r="M21" s="180">
        <f t="shared" si="5"/>
        <v>49.970985749999997</v>
      </c>
      <c r="N21" s="180">
        <f t="shared" si="5"/>
        <v>49.970985749999997</v>
      </c>
      <c r="O21" s="180">
        <f t="shared" si="5"/>
        <v>49.970985749999997</v>
      </c>
      <c r="P21" s="180">
        <f t="shared" si="6"/>
        <v>0</v>
      </c>
      <c r="Q21" s="180">
        <f t="shared" si="6"/>
        <v>0</v>
      </c>
      <c r="R21" s="180">
        <f t="shared" si="6"/>
        <v>0</v>
      </c>
      <c r="S21" s="180">
        <f t="shared" si="6"/>
        <v>0</v>
      </c>
      <c r="T21" s="180">
        <f t="shared" si="6"/>
        <v>0</v>
      </c>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183" t="str">
        <f>A10</f>
        <v>2024 CPAS</v>
      </c>
      <c r="B22" s="199"/>
      <c r="C22" s="185">
        <f>C10</f>
        <v>1597.2088072500001</v>
      </c>
      <c r="D22" s="208" t="str">
        <f>D10</f>
        <v>N/A</v>
      </c>
      <c r="E22" s="86"/>
      <c r="F22" s="75"/>
      <c r="G22" s="75"/>
      <c r="H22" s="75"/>
      <c r="I22" s="75"/>
      <c r="J22" s="75"/>
      <c r="K22" s="185">
        <f t="shared" si="5"/>
        <v>1597.2088072500001</v>
      </c>
      <c r="L22" s="185">
        <f t="shared" si="5"/>
        <v>1496.75114925</v>
      </c>
      <c r="M22" s="185">
        <f t="shared" si="5"/>
        <v>1496.75114925</v>
      </c>
      <c r="N22" s="185">
        <f t="shared" si="5"/>
        <v>1496.75114925</v>
      </c>
      <c r="O22" s="185">
        <f t="shared" si="5"/>
        <v>1496.75114925</v>
      </c>
      <c r="P22" s="185">
        <f t="shared" si="6"/>
        <v>0</v>
      </c>
      <c r="Q22" s="185">
        <f t="shared" si="6"/>
        <v>0</v>
      </c>
      <c r="R22" s="185">
        <f t="shared" si="6"/>
        <v>0</v>
      </c>
      <c r="S22" s="185">
        <f t="shared" si="6"/>
        <v>0</v>
      </c>
      <c r="T22" s="185">
        <f t="shared" si="6"/>
        <v>0</v>
      </c>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t="15.75" hidden="1" customHeight="1" x14ac:dyDescent="0.3">
      <c r="A23" s="183" t="str">
        <f t="shared" ref="A23:A25" si="8">A11</f>
        <v>Expiring 2024 CPAS</v>
      </c>
      <c r="B23" s="188"/>
      <c r="C23" s="189"/>
      <c r="D23" s="200"/>
      <c r="E23" s="78"/>
      <c r="F23" s="78"/>
      <c r="G23" s="78"/>
      <c r="H23" s="78"/>
      <c r="I23" s="78"/>
      <c r="J23" s="79"/>
      <c r="K23" s="177">
        <f t="shared" si="5"/>
        <v>0</v>
      </c>
      <c r="L23" s="191">
        <f t="shared" si="5"/>
        <v>100.45765800000004</v>
      </c>
      <c r="M23" s="191">
        <f t="shared" si="5"/>
        <v>0</v>
      </c>
      <c r="N23" s="191">
        <f t="shared" si="5"/>
        <v>0</v>
      </c>
      <c r="O23" s="191">
        <f t="shared" si="5"/>
        <v>0</v>
      </c>
      <c r="P23" s="191">
        <f t="shared" si="6"/>
        <v>0</v>
      </c>
      <c r="Q23" s="191">
        <f t="shared" si="6"/>
        <v>0</v>
      </c>
      <c r="R23" s="191">
        <f t="shared" si="6"/>
        <v>0</v>
      </c>
      <c r="S23" s="191">
        <f t="shared" si="6"/>
        <v>0</v>
      </c>
      <c r="T23" s="191">
        <f t="shared" si="6"/>
        <v>0</v>
      </c>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t="15.75" hidden="1" customHeight="1" x14ac:dyDescent="0.3">
      <c r="A24" s="183" t="str">
        <f t="shared" si="8"/>
        <v>Expired 2024 CPAS</v>
      </c>
      <c r="B24" s="188"/>
      <c r="C24" s="189"/>
      <c r="D24" s="189"/>
      <c r="E24" s="75"/>
      <c r="F24" s="75"/>
      <c r="G24" s="75"/>
      <c r="H24" s="75"/>
      <c r="I24" s="75"/>
      <c r="J24" s="80"/>
      <c r="K24" s="177">
        <f t="shared" si="5"/>
        <v>0</v>
      </c>
      <c r="L24" s="193">
        <f t="shared" si="5"/>
        <v>100.45765800000004</v>
      </c>
      <c r="M24" s="193">
        <f t="shared" si="5"/>
        <v>100.45765800000004</v>
      </c>
      <c r="N24" s="193">
        <f t="shared" si="5"/>
        <v>100.45765800000004</v>
      </c>
      <c r="O24" s="193">
        <f t="shared" si="5"/>
        <v>100.45765800000004</v>
      </c>
      <c r="P24" s="193">
        <f t="shared" si="6"/>
        <v>1597.2088072500001</v>
      </c>
      <c r="Q24" s="193">
        <f t="shared" si="6"/>
        <v>1597.2088072500001</v>
      </c>
      <c r="R24" s="193">
        <f t="shared" si="6"/>
        <v>1597.2088072500001</v>
      </c>
      <c r="S24" s="193">
        <f t="shared" si="6"/>
        <v>1597.2088072500001</v>
      </c>
      <c r="T24" s="193">
        <f t="shared" si="6"/>
        <v>1597.2088072500001</v>
      </c>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t="15.75" hidden="1" customHeight="1" x14ac:dyDescent="0.3">
      <c r="A25" s="183" t="str">
        <f t="shared" si="8"/>
        <v>WAML</v>
      </c>
      <c r="B25" s="209">
        <f>B13</f>
        <v>15.742875419991522</v>
      </c>
      <c r="C25" s="56"/>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518" t="s">
        <v>2</v>
      </c>
      <c r="B27" s="519"/>
      <c r="C27" s="519"/>
      <c r="D27" s="519"/>
    </row>
    <row r="28" spans="1:48" ht="15.75" customHeight="1" x14ac:dyDescent="0.3">
      <c r="A28" s="520" t="s">
        <v>520</v>
      </c>
      <c r="B28" s="521"/>
      <c r="C28" s="521"/>
      <c r="D28" s="522"/>
    </row>
  </sheetData>
  <mergeCells count="11">
    <mergeCell ref="A27:D27"/>
    <mergeCell ref="A28:D28"/>
    <mergeCell ref="A3:A4"/>
    <mergeCell ref="B3:B4"/>
    <mergeCell ref="C3:C4"/>
    <mergeCell ref="D3:D4"/>
    <mergeCell ref="AV3:AV4"/>
    <mergeCell ref="A15:A16"/>
    <mergeCell ref="B15:B16"/>
    <mergeCell ref="C15:C16"/>
    <mergeCell ref="D15:D16"/>
  </mergeCells>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A108-0532-4DF9-818B-D4F03A25BD12}">
  <dimension ref="A1:AV37"/>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626</v>
      </c>
    </row>
    <row r="2" spans="1:48" ht="15.75" customHeight="1" x14ac:dyDescent="0.3">
      <c r="A2" s="28"/>
    </row>
    <row r="3" spans="1:48" ht="15.75" customHeight="1" x14ac:dyDescent="0.3">
      <c r="A3" s="508" t="s">
        <v>245</v>
      </c>
      <c r="B3" s="510" t="s">
        <v>0</v>
      </c>
      <c r="C3" s="510" t="s">
        <v>282</v>
      </c>
      <c r="D3" s="510" t="s">
        <v>57</v>
      </c>
      <c r="E3" s="317"/>
      <c r="F3" s="318"/>
      <c r="G3" s="318"/>
      <c r="H3" s="318"/>
      <c r="I3" s="319"/>
      <c r="J3" s="32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1"/>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ht="15.75" customHeight="1" x14ac:dyDescent="0.3">
      <c r="A5" s="202" t="s">
        <v>47</v>
      </c>
      <c r="B5" s="203">
        <v>20</v>
      </c>
      <c r="C5" s="204">
        <v>40.119579086122329</v>
      </c>
      <c r="D5" s="205">
        <f>K5/C5</f>
        <v>0.89484223962265541</v>
      </c>
      <c r="E5" s="206"/>
      <c r="F5" s="206"/>
      <c r="G5" s="206"/>
      <c r="H5" s="206"/>
      <c r="I5" s="206"/>
      <c r="J5" s="206"/>
      <c r="K5" s="180">
        <v>35.90069400214395</v>
      </c>
      <c r="L5" s="180">
        <v>35.90069400214395</v>
      </c>
      <c r="M5" s="180">
        <v>35.90069400214395</v>
      </c>
      <c r="N5" s="180">
        <v>35.90069400214395</v>
      </c>
      <c r="O5" s="180">
        <v>35.90069400214395</v>
      </c>
      <c r="P5" s="180">
        <v>35.90069400214395</v>
      </c>
      <c r="Q5" s="180">
        <v>35.90069400214395</v>
      </c>
      <c r="R5" s="180">
        <v>35.90069400214395</v>
      </c>
      <c r="S5" s="180">
        <v>35.90069400214395</v>
      </c>
      <c r="T5" s="180">
        <v>35.90069400214395</v>
      </c>
      <c r="U5" s="180">
        <v>29.947584325588906</v>
      </c>
      <c r="V5" s="180">
        <v>29.947584325588906</v>
      </c>
      <c r="W5" s="180">
        <v>29.947584325588906</v>
      </c>
      <c r="X5" s="180">
        <v>29.947584325588906</v>
      </c>
      <c r="Y5" s="180">
        <v>29.947584325588906</v>
      </c>
      <c r="Z5" s="180">
        <v>29.947584325588906</v>
      </c>
      <c r="AA5" s="180">
        <v>29.947584325588906</v>
      </c>
      <c r="AB5" s="180">
        <v>29.947584325588906</v>
      </c>
      <c r="AC5" s="180">
        <v>29.947584325588906</v>
      </c>
      <c r="AD5" s="180">
        <v>29.947584325588906</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658.48278327732828</v>
      </c>
    </row>
    <row r="6" spans="1:48" ht="15.75" customHeight="1" x14ac:dyDescent="0.3">
      <c r="A6" s="202" t="s">
        <v>46</v>
      </c>
      <c r="B6" s="203">
        <v>30</v>
      </c>
      <c r="C6" s="204">
        <v>50.10500080653069</v>
      </c>
      <c r="D6" s="205">
        <f t="shared" ref="D6:D11" si="2">K6/C6</f>
        <v>0.80636451001253684</v>
      </c>
      <c r="E6" s="206"/>
      <c r="F6" s="206"/>
      <c r="G6" s="206"/>
      <c r="H6" s="206"/>
      <c r="I6" s="206"/>
      <c r="J6" s="206"/>
      <c r="K6" s="180">
        <v>40.40289442453588</v>
      </c>
      <c r="L6" s="180">
        <v>40.40289442453588</v>
      </c>
      <c r="M6" s="180">
        <v>40.40289442453588</v>
      </c>
      <c r="N6" s="180">
        <v>40.40289442453588</v>
      </c>
      <c r="O6" s="180">
        <v>40.40289442453588</v>
      </c>
      <c r="P6" s="180">
        <v>40.40289442453588</v>
      </c>
      <c r="Q6" s="180">
        <v>40.40289442453588</v>
      </c>
      <c r="R6" s="180">
        <v>40.40289442453588</v>
      </c>
      <c r="S6" s="180">
        <v>40.40289442453588</v>
      </c>
      <c r="T6" s="180">
        <v>40.40289442453588</v>
      </c>
      <c r="U6" s="180">
        <v>34.773663300059049</v>
      </c>
      <c r="V6" s="180">
        <v>34.773663300059049</v>
      </c>
      <c r="W6" s="180">
        <v>34.773663300059049</v>
      </c>
      <c r="X6" s="180">
        <v>34.773663300059049</v>
      </c>
      <c r="Y6" s="180">
        <v>34.773663300059049</v>
      </c>
      <c r="Z6" s="180">
        <v>34.773663300059049</v>
      </c>
      <c r="AA6" s="180">
        <v>34.773663300059049</v>
      </c>
      <c r="AB6" s="180">
        <v>34.773663300059049</v>
      </c>
      <c r="AC6" s="180">
        <v>34.773663300059049</v>
      </c>
      <c r="AD6" s="180">
        <v>34.773663300059049</v>
      </c>
      <c r="AE6" s="180">
        <v>34.773663300059049</v>
      </c>
      <c r="AF6" s="180">
        <v>34.773663300059049</v>
      </c>
      <c r="AG6" s="180">
        <v>34.773663300059049</v>
      </c>
      <c r="AH6" s="180">
        <v>34.773663300059049</v>
      </c>
      <c r="AI6" s="180">
        <v>34.773663300059049</v>
      </c>
      <c r="AJ6" s="180">
        <v>34.773663300059049</v>
      </c>
      <c r="AK6" s="180">
        <v>34.773663300059049</v>
      </c>
      <c r="AL6" s="180">
        <v>34.773663300059049</v>
      </c>
      <c r="AM6" s="180">
        <v>34.773663300059049</v>
      </c>
      <c r="AN6" s="180">
        <v>34.773663300059049</v>
      </c>
      <c r="AO6" s="180">
        <v>0</v>
      </c>
      <c r="AP6" s="180">
        <v>0</v>
      </c>
      <c r="AQ6" s="180">
        <v>0</v>
      </c>
      <c r="AR6" s="180">
        <v>0</v>
      </c>
      <c r="AS6" s="180">
        <v>0</v>
      </c>
      <c r="AT6" s="180">
        <v>0</v>
      </c>
      <c r="AU6" s="180">
        <v>0</v>
      </c>
      <c r="AV6" s="182">
        <f t="shared" si="1"/>
        <v>1099.50221024654</v>
      </c>
    </row>
    <row r="7" spans="1:48" ht="15.75" customHeight="1" x14ac:dyDescent="0.3">
      <c r="A7" s="202" t="s">
        <v>87</v>
      </c>
      <c r="B7" s="203">
        <v>19</v>
      </c>
      <c r="C7" s="204">
        <v>17.965606143852778</v>
      </c>
      <c r="D7" s="205">
        <f t="shared" si="2"/>
        <v>0.80255940523374125</v>
      </c>
      <c r="E7" s="206"/>
      <c r="F7" s="206"/>
      <c r="G7" s="206"/>
      <c r="H7" s="206"/>
      <c r="I7" s="206"/>
      <c r="J7" s="206"/>
      <c r="K7" s="180">
        <v>14.418466181474134</v>
      </c>
      <c r="L7" s="180">
        <v>14.418466181474134</v>
      </c>
      <c r="M7" s="180">
        <v>14.418466181474134</v>
      </c>
      <c r="N7" s="180">
        <v>14.418466181474134</v>
      </c>
      <c r="O7" s="180">
        <v>14.418466181474134</v>
      </c>
      <c r="P7" s="180">
        <v>14.418466181474134</v>
      </c>
      <c r="Q7" s="180">
        <v>14.418466181474134</v>
      </c>
      <c r="R7" s="180">
        <v>14.418466181474134</v>
      </c>
      <c r="S7" s="180">
        <v>14.418466181474134</v>
      </c>
      <c r="T7" s="180">
        <v>14.418466181474134</v>
      </c>
      <c r="U7" s="180">
        <v>14.418466181474134</v>
      </c>
      <c r="V7" s="180">
        <v>14.418466181474134</v>
      </c>
      <c r="W7" s="180">
        <v>14.418466181474134</v>
      </c>
      <c r="X7" s="180">
        <v>14.418466181474134</v>
      </c>
      <c r="Y7" s="180">
        <v>14.418466181474134</v>
      </c>
      <c r="Z7" s="180">
        <v>14.418466181474134</v>
      </c>
      <c r="AA7" s="180">
        <v>14.418466181474134</v>
      </c>
      <c r="AB7" s="180">
        <v>14.418466181474134</v>
      </c>
      <c r="AC7" s="180">
        <v>14.418466181474134</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273.95085744800861</v>
      </c>
    </row>
    <row r="8" spans="1:48" ht="15.75" customHeight="1" x14ac:dyDescent="0.3">
      <c r="A8" s="202" t="s">
        <v>89</v>
      </c>
      <c r="B8" s="203">
        <v>30</v>
      </c>
      <c r="C8" s="204">
        <v>5.3184276189382382</v>
      </c>
      <c r="D8" s="205">
        <f t="shared" si="2"/>
        <v>0.80017274701581509</v>
      </c>
      <c r="E8" s="206"/>
      <c r="F8" s="206"/>
      <c r="G8" s="206"/>
      <c r="H8" s="206"/>
      <c r="I8" s="206"/>
      <c r="J8" s="206"/>
      <c r="K8" s="180">
        <v>4.2556608376505904</v>
      </c>
      <c r="L8" s="180">
        <v>4.2556608376505904</v>
      </c>
      <c r="M8" s="180">
        <v>4.2556608376505904</v>
      </c>
      <c r="N8" s="180">
        <v>4.2556608376505904</v>
      </c>
      <c r="O8" s="180">
        <v>4.2556608376505904</v>
      </c>
      <c r="P8" s="180">
        <v>4.2556608376505904</v>
      </c>
      <c r="Q8" s="180">
        <v>4.2556608376505904</v>
      </c>
      <c r="R8" s="180">
        <v>4.2556608376505904</v>
      </c>
      <c r="S8" s="180">
        <v>4.2556608376505904</v>
      </c>
      <c r="T8" s="180">
        <v>4.2556608376505904</v>
      </c>
      <c r="U8" s="180">
        <v>3.6679682780271161</v>
      </c>
      <c r="V8" s="180">
        <v>3.6679682780271161</v>
      </c>
      <c r="W8" s="180">
        <v>3.6679682780271161</v>
      </c>
      <c r="X8" s="180">
        <v>3.6679682780271161</v>
      </c>
      <c r="Y8" s="180">
        <v>3.6679682780271161</v>
      </c>
      <c r="Z8" s="180">
        <v>3.6679682780271161</v>
      </c>
      <c r="AA8" s="180">
        <v>3.6679682780271161</v>
      </c>
      <c r="AB8" s="180">
        <v>3.6679682780271161</v>
      </c>
      <c r="AC8" s="180">
        <v>3.6679682780271161</v>
      </c>
      <c r="AD8" s="180">
        <v>3.6679682780271161</v>
      </c>
      <c r="AE8" s="180">
        <v>3.6679682780271161</v>
      </c>
      <c r="AF8" s="180">
        <v>3.6679682780271161</v>
      </c>
      <c r="AG8" s="180">
        <v>3.6679682780271161</v>
      </c>
      <c r="AH8" s="180">
        <v>3.6679682780271161</v>
      </c>
      <c r="AI8" s="180">
        <v>3.6679682780271161</v>
      </c>
      <c r="AJ8" s="180">
        <v>3.6679682780271161</v>
      </c>
      <c r="AK8" s="180">
        <v>3.6679682780271161</v>
      </c>
      <c r="AL8" s="180">
        <v>3.6679682780271161</v>
      </c>
      <c r="AM8" s="180">
        <v>3.6679682780271161</v>
      </c>
      <c r="AN8" s="180">
        <v>3.6679682780271161</v>
      </c>
      <c r="AO8" s="180">
        <v>0</v>
      </c>
      <c r="AP8" s="180">
        <v>0</v>
      </c>
      <c r="AQ8" s="180">
        <v>0</v>
      </c>
      <c r="AR8" s="180">
        <v>0</v>
      </c>
      <c r="AS8" s="180">
        <v>0</v>
      </c>
      <c r="AT8" s="180">
        <v>0</v>
      </c>
      <c r="AU8" s="180">
        <v>0</v>
      </c>
      <c r="AV8" s="182">
        <f t="shared" ref="AV8" si="3">SUM(E8:AU8)</f>
        <v>115.91597393704825</v>
      </c>
    </row>
    <row r="9" spans="1:48" ht="15.75" customHeight="1" x14ac:dyDescent="0.3">
      <c r="A9" s="202" t="s">
        <v>73</v>
      </c>
      <c r="B9" s="203">
        <v>20</v>
      </c>
      <c r="C9" s="204">
        <v>1.4438391133111002</v>
      </c>
      <c r="D9" s="205">
        <f t="shared" si="2"/>
        <v>0.8</v>
      </c>
      <c r="E9" s="206"/>
      <c r="F9" s="206"/>
      <c r="G9" s="206"/>
      <c r="H9" s="206"/>
      <c r="I9" s="206"/>
      <c r="J9" s="206"/>
      <c r="K9" s="180">
        <v>1.1550712906488803</v>
      </c>
      <c r="L9" s="180">
        <v>1.1550712906488803</v>
      </c>
      <c r="M9" s="180">
        <v>1.1550712906488803</v>
      </c>
      <c r="N9" s="180">
        <v>1.1550712906488803</v>
      </c>
      <c r="O9" s="180">
        <v>1.1550712906488803</v>
      </c>
      <c r="P9" s="180">
        <v>1.1550712906488803</v>
      </c>
      <c r="Q9" s="180">
        <v>1.1550712906488803</v>
      </c>
      <c r="R9" s="180">
        <v>1.1550712906488803</v>
      </c>
      <c r="S9" s="180">
        <v>1.1550712906488803</v>
      </c>
      <c r="T9" s="180">
        <v>1.1550712906488803</v>
      </c>
      <c r="U9" s="180">
        <v>0.8893122527496452</v>
      </c>
      <c r="V9" s="180">
        <v>0.8893122527496452</v>
      </c>
      <c r="W9" s="180">
        <v>0.8893122527496452</v>
      </c>
      <c r="X9" s="180">
        <v>0.8893122527496452</v>
      </c>
      <c r="Y9" s="180">
        <v>0.8893122527496452</v>
      </c>
      <c r="Z9" s="180">
        <v>0.8893122527496452</v>
      </c>
      <c r="AA9" s="180">
        <v>0.8893122527496452</v>
      </c>
      <c r="AB9" s="180">
        <v>0.8893122527496452</v>
      </c>
      <c r="AC9" s="180">
        <v>0.8893122527496452</v>
      </c>
      <c r="AD9" s="180">
        <v>0.8893122527496452</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20.443835433985249</v>
      </c>
    </row>
    <row r="10" spans="1:48" ht="15.75" customHeight="1" x14ac:dyDescent="0.3">
      <c r="A10" s="202" t="s">
        <v>131</v>
      </c>
      <c r="B10" s="203">
        <v>30</v>
      </c>
      <c r="C10" s="204">
        <v>23.478412567283275</v>
      </c>
      <c r="D10" s="205">
        <f t="shared" si="2"/>
        <v>0.80583812754457795</v>
      </c>
      <c r="E10" s="206"/>
      <c r="F10" s="206"/>
      <c r="G10" s="206"/>
      <c r="H10" s="206"/>
      <c r="I10" s="206"/>
      <c r="J10" s="206"/>
      <c r="K10" s="180">
        <v>18.919800020938641</v>
      </c>
      <c r="L10" s="180">
        <v>18.919800020938641</v>
      </c>
      <c r="M10" s="180">
        <v>18.919800020938641</v>
      </c>
      <c r="N10" s="180">
        <v>18.919800020938641</v>
      </c>
      <c r="O10" s="180">
        <v>18.919800020938641</v>
      </c>
      <c r="P10" s="180">
        <v>18.919800020938641</v>
      </c>
      <c r="Q10" s="180">
        <v>18.919800020938641</v>
      </c>
      <c r="R10" s="180">
        <v>18.919800020938641</v>
      </c>
      <c r="S10" s="180">
        <v>18.919800020938641</v>
      </c>
      <c r="T10" s="180">
        <v>18.919800020938641</v>
      </c>
      <c r="U10" s="180">
        <v>17.107188069788744</v>
      </c>
      <c r="V10" s="180">
        <v>17.107188069788744</v>
      </c>
      <c r="W10" s="180">
        <v>17.107188069788744</v>
      </c>
      <c r="X10" s="180">
        <v>17.107188069788744</v>
      </c>
      <c r="Y10" s="180">
        <v>17.107188069788744</v>
      </c>
      <c r="Z10" s="180">
        <v>17.107188069788744</v>
      </c>
      <c r="AA10" s="180">
        <v>17.107188069788744</v>
      </c>
      <c r="AB10" s="180">
        <v>17.107188069788744</v>
      </c>
      <c r="AC10" s="180">
        <v>17.107188069788744</v>
      </c>
      <c r="AD10" s="180">
        <v>17.107188069788744</v>
      </c>
      <c r="AE10" s="180">
        <v>17.107188069788744</v>
      </c>
      <c r="AF10" s="180">
        <v>17.107188069788744</v>
      </c>
      <c r="AG10" s="180">
        <v>17.107188069788744</v>
      </c>
      <c r="AH10" s="180">
        <v>17.107188069788744</v>
      </c>
      <c r="AI10" s="180">
        <v>17.107188069788744</v>
      </c>
      <c r="AJ10" s="180">
        <v>17.107188069788744</v>
      </c>
      <c r="AK10" s="180">
        <v>17.107188069788744</v>
      </c>
      <c r="AL10" s="180">
        <v>17.107188069788744</v>
      </c>
      <c r="AM10" s="180">
        <v>17.107188069788744</v>
      </c>
      <c r="AN10" s="180">
        <v>17.107188069788744</v>
      </c>
      <c r="AO10" s="180">
        <v>0</v>
      </c>
      <c r="AP10" s="180">
        <v>0</v>
      </c>
      <c r="AQ10" s="180">
        <v>0</v>
      </c>
      <c r="AR10" s="180">
        <v>0</v>
      </c>
      <c r="AS10" s="180">
        <v>0</v>
      </c>
      <c r="AT10" s="180">
        <v>0</v>
      </c>
      <c r="AU10" s="180">
        <v>0</v>
      </c>
      <c r="AV10" s="182">
        <f t="shared" si="1"/>
        <v>531.34176160516097</v>
      </c>
    </row>
    <row r="11" spans="1:48" ht="15.75" customHeight="1" x14ac:dyDescent="0.3">
      <c r="A11" s="202" t="s">
        <v>88</v>
      </c>
      <c r="B11" s="203">
        <v>30</v>
      </c>
      <c r="C11" s="204">
        <v>4.0705170364186296</v>
      </c>
      <c r="D11" s="205">
        <f t="shared" si="2"/>
        <v>0.80418256571888769</v>
      </c>
      <c r="E11" s="206"/>
      <c r="F11" s="206"/>
      <c r="G11" s="206"/>
      <c r="H11" s="206"/>
      <c r="I11" s="206"/>
      <c r="J11" s="206"/>
      <c r="K11" s="180">
        <v>3.2734388341495766</v>
      </c>
      <c r="L11" s="180">
        <v>3.2734388341495766</v>
      </c>
      <c r="M11" s="180">
        <v>3.2734388341495766</v>
      </c>
      <c r="N11" s="180">
        <v>3.2734388341495766</v>
      </c>
      <c r="O11" s="180">
        <v>3.2734388341495766</v>
      </c>
      <c r="P11" s="180">
        <v>3.2734388341495766</v>
      </c>
      <c r="Q11" s="180">
        <v>3.2734388341495766</v>
      </c>
      <c r="R11" s="180">
        <v>3.2734388341495766</v>
      </c>
      <c r="S11" s="180">
        <v>3.2734388341495766</v>
      </c>
      <c r="T11" s="180">
        <v>3.2734388341495766</v>
      </c>
      <c r="U11" s="180">
        <v>2.9090927581722172</v>
      </c>
      <c r="V11" s="180">
        <v>2.9090927581722172</v>
      </c>
      <c r="W11" s="180">
        <v>2.9090927581722172</v>
      </c>
      <c r="X11" s="180">
        <v>2.9090927581722172</v>
      </c>
      <c r="Y11" s="180">
        <v>2.9090927581722172</v>
      </c>
      <c r="Z11" s="180">
        <v>2.9090927581722172</v>
      </c>
      <c r="AA11" s="180">
        <v>2.9090927581722172</v>
      </c>
      <c r="AB11" s="180">
        <v>2.9090927581722172</v>
      </c>
      <c r="AC11" s="180">
        <v>2.9090927581722172</v>
      </c>
      <c r="AD11" s="180">
        <v>2.9090927581722172</v>
      </c>
      <c r="AE11" s="180">
        <v>2.9090927581722172</v>
      </c>
      <c r="AF11" s="180">
        <v>2.9090927581722172</v>
      </c>
      <c r="AG11" s="180">
        <v>2.9090927581722172</v>
      </c>
      <c r="AH11" s="180">
        <v>2.9090927581722172</v>
      </c>
      <c r="AI11" s="180">
        <v>2.9090927581722172</v>
      </c>
      <c r="AJ11" s="180">
        <v>2.9090927581722172</v>
      </c>
      <c r="AK11" s="180">
        <v>2.9090927581722172</v>
      </c>
      <c r="AL11" s="180">
        <v>2.9090927581722172</v>
      </c>
      <c r="AM11" s="180">
        <v>2.9090927581722172</v>
      </c>
      <c r="AN11" s="180">
        <v>2.9090927581722172</v>
      </c>
      <c r="AO11" s="180">
        <v>0</v>
      </c>
      <c r="AP11" s="180">
        <v>0</v>
      </c>
      <c r="AQ11" s="180">
        <v>0</v>
      </c>
      <c r="AR11" s="180">
        <v>0</v>
      </c>
      <c r="AS11" s="180">
        <v>0</v>
      </c>
      <c r="AT11" s="180">
        <v>0</v>
      </c>
      <c r="AU11" s="180">
        <v>0</v>
      </c>
      <c r="AV11" s="182">
        <f t="shared" si="1"/>
        <v>90.916243504940113</v>
      </c>
    </row>
    <row r="12" spans="1:48" ht="15.75" customHeight="1" x14ac:dyDescent="0.3">
      <c r="A12" s="183" t="s">
        <v>480</v>
      </c>
      <c r="B12" s="199"/>
      <c r="C12" s="185">
        <f>SUM(C5:C11)</f>
        <v>142.50138237245707</v>
      </c>
      <c r="D12" s="208">
        <f>K12/C12</f>
        <v>0.830350019217862</v>
      </c>
      <c r="E12" s="86"/>
      <c r="F12" s="75"/>
      <c r="G12" s="75"/>
      <c r="H12" s="75"/>
      <c r="I12" s="75"/>
      <c r="J12" s="75"/>
      <c r="K12" s="185">
        <f t="shared" ref="K12:AV12" si="4">SUM(K5:K11)</f>
        <v>118.32602559154164</v>
      </c>
      <c r="L12" s="185">
        <f t="shared" si="4"/>
        <v>118.32602559154164</v>
      </c>
      <c r="M12" s="185">
        <f t="shared" ref="M12:AU12" si="5">SUM(M5:M11)</f>
        <v>118.32602559154164</v>
      </c>
      <c r="N12" s="185">
        <f t="shared" si="5"/>
        <v>118.32602559154164</v>
      </c>
      <c r="O12" s="185">
        <f t="shared" si="5"/>
        <v>118.32602559154164</v>
      </c>
      <c r="P12" s="185">
        <f t="shared" si="5"/>
        <v>118.32602559154164</v>
      </c>
      <c r="Q12" s="185">
        <f t="shared" si="5"/>
        <v>118.32602559154164</v>
      </c>
      <c r="R12" s="185">
        <f t="shared" si="5"/>
        <v>118.32602559154164</v>
      </c>
      <c r="S12" s="185">
        <f t="shared" si="5"/>
        <v>118.32602559154164</v>
      </c>
      <c r="T12" s="185">
        <f t="shared" si="5"/>
        <v>118.32602559154164</v>
      </c>
      <c r="U12" s="185">
        <f t="shared" si="5"/>
        <v>103.71327516585981</v>
      </c>
      <c r="V12" s="185">
        <f t="shared" si="5"/>
        <v>103.71327516585981</v>
      </c>
      <c r="W12" s="185">
        <f t="shared" si="5"/>
        <v>103.71327516585981</v>
      </c>
      <c r="X12" s="185">
        <f t="shared" si="5"/>
        <v>103.71327516585981</v>
      </c>
      <c r="Y12" s="185">
        <f t="shared" si="5"/>
        <v>103.71327516585981</v>
      </c>
      <c r="Z12" s="185">
        <f t="shared" si="5"/>
        <v>103.71327516585981</v>
      </c>
      <c r="AA12" s="185">
        <f t="shared" si="5"/>
        <v>103.71327516585981</v>
      </c>
      <c r="AB12" s="185">
        <f t="shared" si="5"/>
        <v>103.71327516585981</v>
      </c>
      <c r="AC12" s="185">
        <f t="shared" si="5"/>
        <v>103.71327516585981</v>
      </c>
      <c r="AD12" s="185">
        <f t="shared" si="5"/>
        <v>89.294808984385682</v>
      </c>
      <c r="AE12" s="185">
        <f t="shared" si="5"/>
        <v>58.457912406047122</v>
      </c>
      <c r="AF12" s="185">
        <f t="shared" si="5"/>
        <v>58.457912406047122</v>
      </c>
      <c r="AG12" s="185">
        <f t="shared" si="5"/>
        <v>58.457912406047122</v>
      </c>
      <c r="AH12" s="185">
        <f t="shared" si="5"/>
        <v>58.457912406047122</v>
      </c>
      <c r="AI12" s="185">
        <f t="shared" si="5"/>
        <v>58.457912406047122</v>
      </c>
      <c r="AJ12" s="185">
        <f t="shared" si="5"/>
        <v>58.457912406047122</v>
      </c>
      <c r="AK12" s="185">
        <f t="shared" si="5"/>
        <v>58.457912406047122</v>
      </c>
      <c r="AL12" s="185">
        <f t="shared" si="5"/>
        <v>58.457912406047122</v>
      </c>
      <c r="AM12" s="185">
        <f t="shared" si="5"/>
        <v>58.457912406047122</v>
      </c>
      <c r="AN12" s="185">
        <f t="shared" si="5"/>
        <v>58.457912406047122</v>
      </c>
      <c r="AO12" s="185">
        <f t="shared" si="5"/>
        <v>0</v>
      </c>
      <c r="AP12" s="185">
        <f t="shared" si="5"/>
        <v>0</v>
      </c>
      <c r="AQ12" s="185">
        <f t="shared" si="5"/>
        <v>0</v>
      </c>
      <c r="AR12" s="185">
        <f t="shared" si="5"/>
        <v>0</v>
      </c>
      <c r="AS12" s="185">
        <f t="shared" si="5"/>
        <v>0</v>
      </c>
      <c r="AT12" s="185">
        <f t="shared" si="5"/>
        <v>0</v>
      </c>
      <c r="AU12" s="185">
        <f t="shared" si="5"/>
        <v>0</v>
      </c>
      <c r="AV12" s="177">
        <f t="shared" si="4"/>
        <v>2790.5536654530119</v>
      </c>
    </row>
    <row r="13" spans="1:48" ht="15.75" customHeight="1" x14ac:dyDescent="0.3">
      <c r="A13" s="183" t="s">
        <v>481</v>
      </c>
      <c r="B13" s="188"/>
      <c r="C13" s="189"/>
      <c r="D13" s="200"/>
      <c r="E13" s="78"/>
      <c r="F13" s="78"/>
      <c r="G13" s="78"/>
      <c r="H13" s="78"/>
      <c r="I13" s="78"/>
      <c r="J13" s="79"/>
      <c r="K13" s="177">
        <f>K12-K12</f>
        <v>0</v>
      </c>
      <c r="L13" s="191">
        <f>K12-L12</f>
        <v>0</v>
      </c>
      <c r="M13" s="191">
        <f t="shared" ref="M13:AU13" si="6">L12-M12</f>
        <v>0</v>
      </c>
      <c r="N13" s="191">
        <f t="shared" si="6"/>
        <v>0</v>
      </c>
      <c r="O13" s="191">
        <f t="shared" si="6"/>
        <v>0</v>
      </c>
      <c r="P13" s="191">
        <f t="shared" si="6"/>
        <v>0</v>
      </c>
      <c r="Q13" s="191">
        <f t="shared" si="6"/>
        <v>0</v>
      </c>
      <c r="R13" s="191">
        <f t="shared" si="6"/>
        <v>0</v>
      </c>
      <c r="S13" s="191">
        <f t="shared" si="6"/>
        <v>0</v>
      </c>
      <c r="T13" s="191">
        <f t="shared" si="6"/>
        <v>0</v>
      </c>
      <c r="U13" s="191">
        <f t="shared" si="6"/>
        <v>14.612750425681824</v>
      </c>
      <c r="V13" s="191">
        <f t="shared" si="6"/>
        <v>0</v>
      </c>
      <c r="W13" s="191">
        <f t="shared" si="6"/>
        <v>0</v>
      </c>
      <c r="X13" s="191">
        <f t="shared" si="6"/>
        <v>0</v>
      </c>
      <c r="Y13" s="191">
        <f t="shared" si="6"/>
        <v>0</v>
      </c>
      <c r="Z13" s="191">
        <f t="shared" si="6"/>
        <v>0</v>
      </c>
      <c r="AA13" s="191">
        <f t="shared" si="6"/>
        <v>0</v>
      </c>
      <c r="AB13" s="191">
        <f t="shared" si="6"/>
        <v>0</v>
      </c>
      <c r="AC13" s="191">
        <f t="shared" si="6"/>
        <v>0</v>
      </c>
      <c r="AD13" s="191">
        <f t="shared" si="6"/>
        <v>14.41846618147413</v>
      </c>
      <c r="AE13" s="191">
        <f t="shared" si="6"/>
        <v>30.83689657833856</v>
      </c>
      <c r="AF13" s="191">
        <f t="shared" si="6"/>
        <v>0</v>
      </c>
      <c r="AG13" s="191">
        <f t="shared" si="6"/>
        <v>0</v>
      </c>
      <c r="AH13" s="191">
        <f t="shared" si="6"/>
        <v>0</v>
      </c>
      <c r="AI13" s="191">
        <f t="shared" si="6"/>
        <v>0</v>
      </c>
      <c r="AJ13" s="191">
        <f t="shared" si="6"/>
        <v>0</v>
      </c>
      <c r="AK13" s="191">
        <f t="shared" si="6"/>
        <v>0</v>
      </c>
      <c r="AL13" s="191">
        <f t="shared" si="6"/>
        <v>0</v>
      </c>
      <c r="AM13" s="191">
        <f t="shared" si="6"/>
        <v>0</v>
      </c>
      <c r="AN13" s="191">
        <f t="shared" si="6"/>
        <v>0</v>
      </c>
      <c r="AO13" s="191">
        <f t="shared" si="6"/>
        <v>58.457912406047122</v>
      </c>
      <c r="AP13" s="191">
        <f t="shared" si="6"/>
        <v>0</v>
      </c>
      <c r="AQ13" s="191">
        <f t="shared" si="6"/>
        <v>0</v>
      </c>
      <c r="AR13" s="191">
        <f t="shared" si="6"/>
        <v>0</v>
      </c>
      <c r="AS13" s="191">
        <f t="shared" si="6"/>
        <v>0</v>
      </c>
      <c r="AT13" s="191">
        <f t="shared" si="6"/>
        <v>0</v>
      </c>
      <c r="AU13" s="191">
        <f t="shared" si="6"/>
        <v>0</v>
      </c>
      <c r="AV13" s="85"/>
    </row>
    <row r="14" spans="1:48" ht="15.75" customHeight="1" x14ac:dyDescent="0.3">
      <c r="A14" s="183" t="s">
        <v>482</v>
      </c>
      <c r="B14" s="188"/>
      <c r="C14" s="189"/>
      <c r="D14" s="189"/>
      <c r="E14" s="75"/>
      <c r="F14" s="75"/>
      <c r="G14" s="75"/>
      <c r="H14" s="75"/>
      <c r="I14" s="75"/>
      <c r="J14" s="80"/>
      <c r="K14" s="177">
        <f t="shared" ref="K14:L14" si="7">$K$12-K12</f>
        <v>0</v>
      </c>
      <c r="L14" s="193">
        <f t="shared" si="7"/>
        <v>0</v>
      </c>
      <c r="M14" s="193">
        <f t="shared" ref="M14:AU14" si="8">$K$12-M12</f>
        <v>0</v>
      </c>
      <c r="N14" s="193">
        <f t="shared" si="8"/>
        <v>0</v>
      </c>
      <c r="O14" s="193">
        <f t="shared" si="8"/>
        <v>0</v>
      </c>
      <c r="P14" s="193">
        <f t="shared" si="8"/>
        <v>0</v>
      </c>
      <c r="Q14" s="193">
        <f t="shared" si="8"/>
        <v>0</v>
      </c>
      <c r="R14" s="193">
        <f t="shared" si="8"/>
        <v>0</v>
      </c>
      <c r="S14" s="193">
        <f t="shared" si="8"/>
        <v>0</v>
      </c>
      <c r="T14" s="193">
        <f t="shared" si="8"/>
        <v>0</v>
      </c>
      <c r="U14" s="193">
        <f t="shared" si="8"/>
        <v>14.612750425681824</v>
      </c>
      <c r="V14" s="193">
        <f t="shared" si="8"/>
        <v>14.612750425681824</v>
      </c>
      <c r="W14" s="193">
        <f t="shared" si="8"/>
        <v>14.612750425681824</v>
      </c>
      <c r="X14" s="193">
        <f t="shared" si="8"/>
        <v>14.612750425681824</v>
      </c>
      <c r="Y14" s="193">
        <f t="shared" si="8"/>
        <v>14.612750425681824</v>
      </c>
      <c r="Z14" s="193">
        <f t="shared" si="8"/>
        <v>14.612750425681824</v>
      </c>
      <c r="AA14" s="193">
        <f t="shared" si="8"/>
        <v>14.612750425681824</v>
      </c>
      <c r="AB14" s="193">
        <f t="shared" si="8"/>
        <v>14.612750425681824</v>
      </c>
      <c r="AC14" s="193">
        <f t="shared" si="8"/>
        <v>14.612750425681824</v>
      </c>
      <c r="AD14" s="193">
        <f t="shared" si="8"/>
        <v>29.031216607155955</v>
      </c>
      <c r="AE14" s="193">
        <f t="shared" si="8"/>
        <v>59.868113185494515</v>
      </c>
      <c r="AF14" s="193">
        <f t="shared" si="8"/>
        <v>59.868113185494515</v>
      </c>
      <c r="AG14" s="193">
        <f t="shared" si="8"/>
        <v>59.868113185494515</v>
      </c>
      <c r="AH14" s="193">
        <f t="shared" si="8"/>
        <v>59.868113185494515</v>
      </c>
      <c r="AI14" s="193">
        <f t="shared" si="8"/>
        <v>59.868113185494515</v>
      </c>
      <c r="AJ14" s="193">
        <f t="shared" si="8"/>
        <v>59.868113185494515</v>
      </c>
      <c r="AK14" s="193">
        <f t="shared" si="8"/>
        <v>59.868113185494515</v>
      </c>
      <c r="AL14" s="193">
        <f t="shared" si="8"/>
        <v>59.868113185494515</v>
      </c>
      <c r="AM14" s="193">
        <f t="shared" si="8"/>
        <v>59.868113185494515</v>
      </c>
      <c r="AN14" s="193">
        <f t="shared" si="8"/>
        <v>59.868113185494515</v>
      </c>
      <c r="AO14" s="193">
        <f t="shared" si="8"/>
        <v>118.32602559154164</v>
      </c>
      <c r="AP14" s="193">
        <f t="shared" si="8"/>
        <v>118.32602559154164</v>
      </c>
      <c r="AQ14" s="193">
        <f t="shared" si="8"/>
        <v>118.32602559154164</v>
      </c>
      <c r="AR14" s="193">
        <f t="shared" si="8"/>
        <v>118.32602559154164</v>
      </c>
      <c r="AS14" s="193">
        <f t="shared" si="8"/>
        <v>118.32602559154164</v>
      </c>
      <c r="AT14" s="193">
        <f t="shared" si="8"/>
        <v>118.32602559154164</v>
      </c>
      <c r="AU14" s="193">
        <f t="shared" si="8"/>
        <v>118.32602559154164</v>
      </c>
      <c r="AV14" s="81"/>
    </row>
    <row r="15" spans="1:48" ht="15.75" customHeight="1" x14ac:dyDescent="0.3">
      <c r="A15" s="196" t="s">
        <v>66</v>
      </c>
      <c r="B15" s="209">
        <f>SUMPRODUCT(B5:B11,C5:C11)/C12</f>
        <v>25.69649192613554</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row>
    <row r="17" spans="1:47" ht="15.75" hidden="1" customHeight="1" x14ac:dyDescent="0.3">
      <c r="A17" s="508" t="str">
        <f>A3</f>
        <v>Measure Category</v>
      </c>
      <c r="B17" s="510" t="str">
        <f>B3</f>
        <v>Measure Life</v>
      </c>
      <c r="C17" s="510" t="str">
        <f>C3</f>
        <v>Annual Verified Gross Savings (MWh)</v>
      </c>
      <c r="D17" s="510" t="str">
        <f>D3</f>
        <v>NTGR</v>
      </c>
      <c r="E17" s="317"/>
      <c r="F17" s="318"/>
      <c r="G17" s="318"/>
      <c r="H17" s="318"/>
      <c r="I17" s="319"/>
      <c r="J17" s="319"/>
      <c r="K17" s="89" t="s">
        <v>283</v>
      </c>
      <c r="L17" s="135"/>
      <c r="M17" s="135"/>
      <c r="N17" s="135"/>
      <c r="O17" s="135"/>
      <c r="P17" s="135"/>
      <c r="Q17" s="135"/>
      <c r="R17" s="135"/>
      <c r="S17" s="135"/>
      <c r="T17" s="135"/>
      <c r="U17" s="135"/>
      <c r="V17" s="135"/>
      <c r="W17" s="135"/>
      <c r="X17" s="135"/>
      <c r="Y17" s="135"/>
      <c r="Z17" s="136"/>
      <c r="AA17" s="30"/>
      <c r="AB17" s="30"/>
      <c r="AC17" s="30"/>
      <c r="AD17" s="30"/>
      <c r="AE17" s="30"/>
      <c r="AF17" s="30"/>
      <c r="AG17" s="30"/>
      <c r="AH17" s="30"/>
      <c r="AI17" s="30"/>
      <c r="AJ17" s="30"/>
      <c r="AK17" s="30"/>
      <c r="AL17" s="30"/>
      <c r="AM17" s="30"/>
      <c r="AN17" s="30"/>
      <c r="AO17" s="30"/>
      <c r="AP17" s="30"/>
      <c r="AQ17" s="30"/>
      <c r="AR17" s="30"/>
      <c r="AS17" s="30"/>
      <c r="AT17" s="30"/>
      <c r="AU17" s="30"/>
    </row>
    <row r="18" spans="1:47" ht="15.75" hidden="1" customHeight="1" x14ac:dyDescent="0.3">
      <c r="A18" s="513"/>
      <c r="B18" s="512"/>
      <c r="C18" s="512"/>
      <c r="D18" s="511"/>
      <c r="E18" s="99"/>
      <c r="F18" s="99"/>
      <c r="G18" s="99"/>
      <c r="H18" s="99"/>
      <c r="I18" s="99"/>
      <c r="J18" s="99"/>
      <c r="K18" s="99">
        <f>AA4</f>
        <v>2040</v>
      </c>
      <c r="L18" s="99">
        <f t="shared" ref="L18:Z28" si="9">AB4</f>
        <v>2041</v>
      </c>
      <c r="M18" s="99">
        <f t="shared" si="9"/>
        <v>2042</v>
      </c>
      <c r="N18" s="99">
        <f t="shared" si="9"/>
        <v>2043</v>
      </c>
      <c r="O18" s="99">
        <f t="shared" si="9"/>
        <v>2044</v>
      </c>
      <c r="P18" s="99">
        <f t="shared" si="9"/>
        <v>2045</v>
      </c>
      <c r="Q18" s="99">
        <f t="shared" si="9"/>
        <v>2046</v>
      </c>
      <c r="R18" s="99">
        <f t="shared" si="9"/>
        <v>2047</v>
      </c>
      <c r="S18" s="99">
        <f t="shared" si="9"/>
        <v>2048</v>
      </c>
      <c r="T18" s="99">
        <f t="shared" si="9"/>
        <v>2049</v>
      </c>
      <c r="U18" s="99">
        <f t="shared" si="9"/>
        <v>2050</v>
      </c>
      <c r="V18" s="99">
        <f t="shared" si="9"/>
        <v>2051</v>
      </c>
      <c r="W18" s="99">
        <f t="shared" si="9"/>
        <v>2052</v>
      </c>
      <c r="X18" s="99">
        <f t="shared" si="9"/>
        <v>2053</v>
      </c>
      <c r="Y18" s="99">
        <f t="shared" si="9"/>
        <v>2054</v>
      </c>
      <c r="Z18" s="99">
        <f t="shared" si="9"/>
        <v>2055</v>
      </c>
      <c r="AA18" s="30"/>
      <c r="AB18" s="30"/>
      <c r="AC18" s="30"/>
      <c r="AD18" s="30"/>
      <c r="AE18" s="30"/>
      <c r="AF18" s="30"/>
      <c r="AG18" s="30"/>
      <c r="AH18" s="30"/>
      <c r="AI18" s="30"/>
      <c r="AJ18" s="30"/>
      <c r="AK18" s="30"/>
      <c r="AL18" s="30"/>
      <c r="AM18" s="30"/>
      <c r="AN18" s="30"/>
      <c r="AO18" s="30"/>
      <c r="AP18" s="30"/>
      <c r="AQ18" s="30"/>
      <c r="AR18" s="30"/>
      <c r="AS18" s="30"/>
      <c r="AT18" s="30"/>
      <c r="AU18" s="30"/>
    </row>
    <row r="19" spans="1:47" ht="15.75" hidden="1" customHeight="1" x14ac:dyDescent="0.3">
      <c r="A19" s="202" t="str">
        <f t="shared" ref="A19:D20" si="10">A5</f>
        <v>Air Sealing</v>
      </c>
      <c r="B19" s="203">
        <f t="shared" si="10"/>
        <v>20</v>
      </c>
      <c r="C19" s="204">
        <f t="shared" si="10"/>
        <v>40.119579086122329</v>
      </c>
      <c r="D19" s="205">
        <f t="shared" si="10"/>
        <v>0.89484223962265541</v>
      </c>
      <c r="E19" s="206"/>
      <c r="F19" s="206"/>
      <c r="G19" s="206"/>
      <c r="H19" s="206"/>
      <c r="I19" s="206"/>
      <c r="J19" s="206"/>
      <c r="K19" s="180">
        <f t="shared" ref="K19:K28" si="11">AA5</f>
        <v>29.947584325588906</v>
      </c>
      <c r="L19" s="180">
        <f t="shared" si="9"/>
        <v>29.947584325588906</v>
      </c>
      <c r="M19" s="180">
        <f t="shared" si="9"/>
        <v>29.947584325588906</v>
      </c>
      <c r="N19" s="180">
        <f t="shared" si="9"/>
        <v>29.947584325588906</v>
      </c>
      <c r="O19" s="180">
        <f t="shared" si="9"/>
        <v>0</v>
      </c>
      <c r="P19" s="180">
        <f t="shared" si="9"/>
        <v>0</v>
      </c>
      <c r="Q19" s="180">
        <f t="shared" si="9"/>
        <v>0</v>
      </c>
      <c r="R19" s="180">
        <f t="shared" si="9"/>
        <v>0</v>
      </c>
      <c r="S19" s="180">
        <f t="shared" si="9"/>
        <v>0</v>
      </c>
      <c r="T19" s="180">
        <f t="shared" si="9"/>
        <v>0</v>
      </c>
      <c r="U19" s="180">
        <f t="shared" si="9"/>
        <v>0</v>
      </c>
      <c r="V19" s="180">
        <f t="shared" si="9"/>
        <v>0</v>
      </c>
      <c r="W19" s="180">
        <f t="shared" si="9"/>
        <v>0</v>
      </c>
      <c r="X19" s="180">
        <f t="shared" si="9"/>
        <v>0</v>
      </c>
      <c r="Y19" s="180">
        <f t="shared" si="9"/>
        <v>0</v>
      </c>
      <c r="Z19" s="180">
        <f t="shared" si="9"/>
        <v>0</v>
      </c>
      <c r="AA19" s="30"/>
      <c r="AB19" s="30"/>
      <c r="AC19" s="30"/>
      <c r="AD19" s="30"/>
      <c r="AE19" s="30"/>
      <c r="AF19" s="30"/>
      <c r="AG19" s="30"/>
      <c r="AH19" s="30"/>
      <c r="AI19" s="30"/>
      <c r="AJ19" s="30"/>
      <c r="AK19" s="30"/>
      <c r="AL19" s="30"/>
      <c r="AM19" s="30"/>
      <c r="AN19" s="30"/>
      <c r="AO19" s="30"/>
      <c r="AP19" s="30"/>
      <c r="AQ19" s="30"/>
      <c r="AR19" s="30"/>
      <c r="AS19" s="30"/>
      <c r="AT19" s="30"/>
      <c r="AU19" s="30"/>
    </row>
    <row r="20" spans="1:47" ht="15.75" hidden="1" customHeight="1" x14ac:dyDescent="0.3">
      <c r="A20" s="202" t="str">
        <f t="shared" si="10"/>
        <v>Attic Insulation</v>
      </c>
      <c r="B20" s="203">
        <f t="shared" si="10"/>
        <v>30</v>
      </c>
      <c r="C20" s="204">
        <f t="shared" si="10"/>
        <v>50.10500080653069</v>
      </c>
      <c r="D20" s="205">
        <f t="shared" si="10"/>
        <v>0.80636451001253684</v>
      </c>
      <c r="E20" s="206"/>
      <c r="F20" s="206"/>
      <c r="G20" s="206"/>
      <c r="H20" s="206"/>
      <c r="I20" s="206"/>
      <c r="J20" s="206"/>
      <c r="K20" s="180">
        <f t="shared" si="11"/>
        <v>34.773663300059049</v>
      </c>
      <c r="L20" s="180">
        <f t="shared" si="9"/>
        <v>34.773663300059049</v>
      </c>
      <c r="M20" s="180">
        <f t="shared" si="9"/>
        <v>34.773663300059049</v>
      </c>
      <c r="N20" s="180">
        <f t="shared" si="9"/>
        <v>34.773663300059049</v>
      </c>
      <c r="O20" s="180">
        <f t="shared" si="9"/>
        <v>34.773663300059049</v>
      </c>
      <c r="P20" s="180">
        <f t="shared" si="9"/>
        <v>34.773663300059049</v>
      </c>
      <c r="Q20" s="180">
        <f t="shared" si="9"/>
        <v>34.773663300059049</v>
      </c>
      <c r="R20" s="180">
        <f t="shared" si="9"/>
        <v>34.773663300059049</v>
      </c>
      <c r="S20" s="180">
        <f t="shared" si="9"/>
        <v>34.773663300059049</v>
      </c>
      <c r="T20" s="180">
        <f t="shared" si="9"/>
        <v>34.773663300059049</v>
      </c>
      <c r="U20" s="180">
        <f t="shared" si="9"/>
        <v>34.773663300059049</v>
      </c>
      <c r="V20" s="180">
        <f t="shared" si="9"/>
        <v>34.773663300059049</v>
      </c>
      <c r="W20" s="180">
        <f t="shared" si="9"/>
        <v>34.773663300059049</v>
      </c>
      <c r="X20" s="180">
        <f t="shared" si="9"/>
        <v>34.773663300059049</v>
      </c>
      <c r="Y20" s="180">
        <f t="shared" si="9"/>
        <v>0</v>
      </c>
      <c r="Z20" s="180">
        <f t="shared" si="9"/>
        <v>0</v>
      </c>
      <c r="AA20" s="30"/>
      <c r="AB20" s="30"/>
      <c r="AC20" s="30"/>
      <c r="AD20" s="30"/>
      <c r="AE20" s="30"/>
      <c r="AF20" s="30"/>
      <c r="AG20" s="30"/>
      <c r="AH20" s="30"/>
      <c r="AI20" s="30"/>
      <c r="AJ20" s="30"/>
      <c r="AK20" s="30"/>
      <c r="AL20" s="30"/>
      <c r="AM20" s="30"/>
      <c r="AN20" s="30"/>
      <c r="AO20" s="30"/>
      <c r="AP20" s="30"/>
      <c r="AQ20" s="30"/>
      <c r="AR20" s="30"/>
      <c r="AS20" s="30"/>
      <c r="AT20" s="30"/>
      <c r="AU20" s="30"/>
    </row>
    <row r="21" spans="1:47" ht="15.75" hidden="1" customHeight="1" x14ac:dyDescent="0.3">
      <c r="A21" s="202" t="str">
        <f t="shared" ref="A21:D22" si="12">A6</f>
        <v>Attic Insulation</v>
      </c>
      <c r="B21" s="203">
        <f t="shared" si="12"/>
        <v>30</v>
      </c>
      <c r="C21" s="204">
        <f t="shared" si="12"/>
        <v>50.10500080653069</v>
      </c>
      <c r="D21" s="205">
        <f t="shared" si="12"/>
        <v>0.80636451001253684</v>
      </c>
      <c r="E21" s="206"/>
      <c r="F21" s="206"/>
      <c r="G21" s="206"/>
      <c r="H21" s="206"/>
      <c r="I21" s="206"/>
      <c r="J21" s="206"/>
      <c r="K21" s="180">
        <f t="shared" si="11"/>
        <v>14.418466181474134</v>
      </c>
      <c r="L21" s="180">
        <f t="shared" si="9"/>
        <v>14.418466181474134</v>
      </c>
      <c r="M21" s="180">
        <f t="shared" si="9"/>
        <v>14.418466181474134</v>
      </c>
      <c r="N21" s="180">
        <f t="shared" si="9"/>
        <v>0</v>
      </c>
      <c r="O21" s="180">
        <f t="shared" si="9"/>
        <v>0</v>
      </c>
      <c r="P21" s="180">
        <f t="shared" si="9"/>
        <v>0</v>
      </c>
      <c r="Q21" s="180">
        <f t="shared" si="9"/>
        <v>0</v>
      </c>
      <c r="R21" s="180">
        <f t="shared" si="9"/>
        <v>0</v>
      </c>
      <c r="S21" s="180">
        <f t="shared" si="9"/>
        <v>0</v>
      </c>
      <c r="T21" s="180">
        <f t="shared" si="9"/>
        <v>0</v>
      </c>
      <c r="U21" s="180">
        <f t="shared" si="9"/>
        <v>0</v>
      </c>
      <c r="V21" s="180">
        <f t="shared" si="9"/>
        <v>0</v>
      </c>
      <c r="W21" s="180">
        <f t="shared" si="9"/>
        <v>0</v>
      </c>
      <c r="X21" s="180">
        <f t="shared" si="9"/>
        <v>0</v>
      </c>
      <c r="Y21" s="180">
        <f t="shared" si="9"/>
        <v>0</v>
      </c>
      <c r="Z21" s="180">
        <f t="shared" si="9"/>
        <v>0</v>
      </c>
      <c r="AA21" s="30"/>
      <c r="AB21" s="30"/>
      <c r="AC21" s="30"/>
      <c r="AD21" s="30"/>
      <c r="AE21" s="30"/>
      <c r="AF21" s="30"/>
      <c r="AG21" s="30"/>
      <c r="AH21" s="30"/>
      <c r="AI21" s="30"/>
      <c r="AJ21" s="30"/>
      <c r="AK21" s="30"/>
      <c r="AL21" s="30"/>
      <c r="AM21" s="30"/>
      <c r="AN21" s="30"/>
      <c r="AO21" s="30"/>
      <c r="AP21" s="30"/>
      <c r="AQ21" s="30"/>
      <c r="AR21" s="30"/>
      <c r="AS21" s="30"/>
      <c r="AT21" s="30"/>
      <c r="AU21" s="30"/>
    </row>
    <row r="22" spans="1:47" ht="15.75" hidden="1" customHeight="1" x14ac:dyDescent="0.3">
      <c r="A22" s="202" t="str">
        <f t="shared" si="12"/>
        <v>Bathroom Exhaust Fan</v>
      </c>
      <c r="B22" s="203">
        <f t="shared" si="12"/>
        <v>19</v>
      </c>
      <c r="C22" s="204">
        <f t="shared" si="12"/>
        <v>17.965606143852778</v>
      </c>
      <c r="D22" s="205">
        <f t="shared" si="12"/>
        <v>0.80255940523374125</v>
      </c>
      <c r="E22" s="206"/>
      <c r="F22" s="206"/>
      <c r="G22" s="206"/>
      <c r="H22" s="206"/>
      <c r="I22" s="206"/>
      <c r="J22" s="206"/>
      <c r="K22" s="180">
        <f t="shared" si="11"/>
        <v>3.6679682780271161</v>
      </c>
      <c r="L22" s="180">
        <f t="shared" si="9"/>
        <v>3.6679682780271161</v>
      </c>
      <c r="M22" s="180">
        <f t="shared" si="9"/>
        <v>3.6679682780271161</v>
      </c>
      <c r="N22" s="180">
        <f t="shared" si="9"/>
        <v>3.6679682780271161</v>
      </c>
      <c r="O22" s="180">
        <f t="shared" si="9"/>
        <v>3.6679682780271161</v>
      </c>
      <c r="P22" s="180">
        <f t="shared" si="9"/>
        <v>3.6679682780271161</v>
      </c>
      <c r="Q22" s="180">
        <f t="shared" si="9"/>
        <v>3.6679682780271161</v>
      </c>
      <c r="R22" s="180">
        <f t="shared" si="9"/>
        <v>3.6679682780271161</v>
      </c>
      <c r="S22" s="180">
        <f t="shared" si="9"/>
        <v>3.6679682780271161</v>
      </c>
      <c r="T22" s="180">
        <f t="shared" si="9"/>
        <v>3.6679682780271161</v>
      </c>
      <c r="U22" s="180">
        <f t="shared" si="9"/>
        <v>3.6679682780271161</v>
      </c>
      <c r="V22" s="180">
        <f t="shared" si="9"/>
        <v>3.6679682780271161</v>
      </c>
      <c r="W22" s="180">
        <f t="shared" si="9"/>
        <v>3.6679682780271161</v>
      </c>
      <c r="X22" s="180">
        <f t="shared" si="9"/>
        <v>3.6679682780271161</v>
      </c>
      <c r="Y22" s="180">
        <f t="shared" si="9"/>
        <v>0</v>
      </c>
      <c r="Z22" s="180">
        <f t="shared" si="9"/>
        <v>0</v>
      </c>
      <c r="AA22" s="30"/>
      <c r="AB22" s="30"/>
      <c r="AC22" s="30"/>
      <c r="AD22" s="30"/>
      <c r="AE22" s="30"/>
      <c r="AF22" s="30"/>
      <c r="AG22" s="30"/>
      <c r="AH22" s="30"/>
      <c r="AI22" s="30"/>
      <c r="AJ22" s="30"/>
      <c r="AK22" s="30"/>
      <c r="AL22" s="30"/>
      <c r="AM22" s="30"/>
      <c r="AN22" s="30"/>
      <c r="AO22" s="30"/>
      <c r="AP22" s="30"/>
      <c r="AQ22" s="30"/>
      <c r="AR22" s="30"/>
      <c r="AS22" s="30"/>
      <c r="AT22" s="30"/>
      <c r="AU22" s="30"/>
    </row>
    <row r="23" spans="1:47" ht="15.75" hidden="1" customHeight="1" x14ac:dyDescent="0.3">
      <c r="A23" s="202" t="str">
        <f t="shared" ref="A23:D23" si="13">A9</f>
        <v>Duct Sealing</v>
      </c>
      <c r="B23" s="203">
        <f t="shared" si="13"/>
        <v>20</v>
      </c>
      <c r="C23" s="204">
        <f t="shared" si="13"/>
        <v>1.4438391133111002</v>
      </c>
      <c r="D23" s="205">
        <f t="shared" si="13"/>
        <v>0.8</v>
      </c>
      <c r="E23" s="206"/>
      <c r="F23" s="206"/>
      <c r="G23" s="206"/>
      <c r="H23" s="206"/>
      <c r="I23" s="206"/>
      <c r="J23" s="206"/>
      <c r="K23" s="180">
        <f t="shared" si="11"/>
        <v>0.8893122527496452</v>
      </c>
      <c r="L23" s="180">
        <f t="shared" si="9"/>
        <v>0.8893122527496452</v>
      </c>
      <c r="M23" s="180">
        <f t="shared" si="9"/>
        <v>0.8893122527496452</v>
      </c>
      <c r="N23" s="180">
        <f t="shared" si="9"/>
        <v>0.8893122527496452</v>
      </c>
      <c r="O23" s="180">
        <f t="shared" si="9"/>
        <v>0</v>
      </c>
      <c r="P23" s="180">
        <f t="shared" si="9"/>
        <v>0</v>
      </c>
      <c r="Q23" s="180">
        <f t="shared" si="9"/>
        <v>0</v>
      </c>
      <c r="R23" s="180">
        <f t="shared" si="9"/>
        <v>0</v>
      </c>
      <c r="S23" s="180">
        <f t="shared" si="9"/>
        <v>0</v>
      </c>
      <c r="T23" s="180">
        <f t="shared" si="9"/>
        <v>0</v>
      </c>
      <c r="U23" s="180">
        <f t="shared" si="9"/>
        <v>0</v>
      </c>
      <c r="V23" s="180">
        <f t="shared" si="9"/>
        <v>0</v>
      </c>
      <c r="W23" s="180">
        <f t="shared" si="9"/>
        <v>0</v>
      </c>
      <c r="X23" s="180">
        <f t="shared" si="9"/>
        <v>0</v>
      </c>
      <c r="Y23" s="180">
        <f t="shared" si="9"/>
        <v>0</v>
      </c>
      <c r="Z23" s="180">
        <f t="shared" si="9"/>
        <v>0</v>
      </c>
      <c r="AA23" s="30"/>
      <c r="AB23" s="30"/>
      <c r="AC23" s="30"/>
      <c r="AD23" s="30"/>
      <c r="AE23" s="30"/>
      <c r="AF23" s="30"/>
      <c r="AG23" s="30"/>
      <c r="AH23" s="30"/>
      <c r="AI23" s="30"/>
      <c r="AJ23" s="30"/>
      <c r="AK23" s="30"/>
      <c r="AL23" s="30"/>
      <c r="AM23" s="30"/>
      <c r="AN23" s="30"/>
      <c r="AO23" s="30"/>
      <c r="AP23" s="30"/>
      <c r="AQ23" s="30"/>
      <c r="AR23" s="30"/>
      <c r="AS23" s="30"/>
      <c r="AT23" s="30"/>
      <c r="AU23" s="30"/>
    </row>
    <row r="24" spans="1:47" ht="15.75" hidden="1" customHeight="1" x14ac:dyDescent="0.3">
      <c r="A24" s="202" t="str">
        <f t="shared" ref="A24:D24" si="14">A10</f>
        <v>Crawlspace Insulation</v>
      </c>
      <c r="B24" s="203">
        <f t="shared" si="14"/>
        <v>30</v>
      </c>
      <c r="C24" s="204">
        <f t="shared" si="14"/>
        <v>23.478412567283275</v>
      </c>
      <c r="D24" s="205">
        <f t="shared" si="14"/>
        <v>0.80583812754457795</v>
      </c>
      <c r="E24" s="206"/>
      <c r="F24" s="206"/>
      <c r="G24" s="206"/>
      <c r="H24" s="206"/>
      <c r="I24" s="206"/>
      <c r="J24" s="206"/>
      <c r="K24" s="180">
        <f t="shared" si="11"/>
        <v>17.107188069788744</v>
      </c>
      <c r="L24" s="180">
        <f t="shared" si="9"/>
        <v>17.107188069788744</v>
      </c>
      <c r="M24" s="180">
        <f t="shared" si="9"/>
        <v>17.107188069788744</v>
      </c>
      <c r="N24" s="180">
        <f t="shared" si="9"/>
        <v>17.107188069788744</v>
      </c>
      <c r="O24" s="180">
        <f t="shared" si="9"/>
        <v>17.107188069788744</v>
      </c>
      <c r="P24" s="180">
        <f t="shared" si="9"/>
        <v>17.107188069788744</v>
      </c>
      <c r="Q24" s="180">
        <f t="shared" si="9"/>
        <v>17.107188069788744</v>
      </c>
      <c r="R24" s="180">
        <f t="shared" si="9"/>
        <v>17.107188069788744</v>
      </c>
      <c r="S24" s="180">
        <f t="shared" si="9"/>
        <v>17.107188069788744</v>
      </c>
      <c r="T24" s="180">
        <f t="shared" si="9"/>
        <v>17.107188069788744</v>
      </c>
      <c r="U24" s="180">
        <f t="shared" si="9"/>
        <v>17.107188069788744</v>
      </c>
      <c r="V24" s="180">
        <f t="shared" si="9"/>
        <v>17.107188069788744</v>
      </c>
      <c r="W24" s="180">
        <f t="shared" si="9"/>
        <v>17.107188069788744</v>
      </c>
      <c r="X24" s="180">
        <f t="shared" si="9"/>
        <v>17.107188069788744</v>
      </c>
      <c r="Y24" s="180">
        <f t="shared" si="9"/>
        <v>0</v>
      </c>
      <c r="Z24" s="180">
        <f t="shared" si="9"/>
        <v>0</v>
      </c>
      <c r="AA24" s="30"/>
      <c r="AB24" s="30"/>
      <c r="AC24" s="30"/>
      <c r="AD24" s="30"/>
      <c r="AE24" s="30"/>
      <c r="AF24" s="30"/>
      <c r="AG24" s="30"/>
      <c r="AH24" s="30"/>
      <c r="AI24" s="30"/>
      <c r="AJ24" s="30"/>
      <c r="AK24" s="30"/>
      <c r="AL24" s="30"/>
      <c r="AM24" s="30"/>
      <c r="AN24" s="30"/>
      <c r="AO24" s="30"/>
      <c r="AP24" s="30"/>
      <c r="AQ24" s="30"/>
      <c r="AR24" s="30"/>
      <c r="AS24" s="30"/>
      <c r="AT24" s="30"/>
      <c r="AU24" s="30"/>
    </row>
    <row r="25" spans="1:47" ht="15.75" hidden="1" customHeight="1" x14ac:dyDescent="0.3">
      <c r="A25" s="202" t="str">
        <f t="shared" ref="A25:D25" si="15">A11</f>
        <v>Rim Joist Insulation</v>
      </c>
      <c r="B25" s="203">
        <f t="shared" si="15"/>
        <v>30</v>
      </c>
      <c r="C25" s="204">
        <f t="shared" si="15"/>
        <v>4.0705170364186296</v>
      </c>
      <c r="D25" s="205">
        <f t="shared" si="15"/>
        <v>0.80418256571888769</v>
      </c>
      <c r="E25" s="206"/>
      <c r="F25" s="206"/>
      <c r="G25" s="206"/>
      <c r="H25" s="206"/>
      <c r="I25" s="206"/>
      <c r="J25" s="206"/>
      <c r="K25" s="180">
        <f t="shared" si="11"/>
        <v>2.9090927581722172</v>
      </c>
      <c r="L25" s="180">
        <f t="shared" si="9"/>
        <v>2.9090927581722172</v>
      </c>
      <c r="M25" s="180">
        <f t="shared" si="9"/>
        <v>2.9090927581722172</v>
      </c>
      <c r="N25" s="180">
        <f t="shared" si="9"/>
        <v>2.9090927581722172</v>
      </c>
      <c r="O25" s="180">
        <f t="shared" si="9"/>
        <v>2.9090927581722172</v>
      </c>
      <c r="P25" s="180">
        <f t="shared" si="9"/>
        <v>2.9090927581722172</v>
      </c>
      <c r="Q25" s="180">
        <f t="shared" si="9"/>
        <v>2.9090927581722172</v>
      </c>
      <c r="R25" s="180">
        <f t="shared" si="9"/>
        <v>2.9090927581722172</v>
      </c>
      <c r="S25" s="180">
        <f t="shared" si="9"/>
        <v>2.9090927581722172</v>
      </c>
      <c r="T25" s="180">
        <f t="shared" si="9"/>
        <v>2.9090927581722172</v>
      </c>
      <c r="U25" s="180">
        <f t="shared" si="9"/>
        <v>2.9090927581722172</v>
      </c>
      <c r="V25" s="180">
        <f t="shared" si="9"/>
        <v>2.9090927581722172</v>
      </c>
      <c r="W25" s="180">
        <f t="shared" si="9"/>
        <v>2.9090927581722172</v>
      </c>
      <c r="X25" s="180">
        <f t="shared" si="9"/>
        <v>2.9090927581722172</v>
      </c>
      <c r="Y25" s="180">
        <f t="shared" si="9"/>
        <v>0</v>
      </c>
      <c r="Z25" s="180">
        <f t="shared" si="9"/>
        <v>0</v>
      </c>
      <c r="AA25" s="30"/>
      <c r="AB25" s="30"/>
      <c r="AC25" s="30"/>
      <c r="AD25" s="30"/>
      <c r="AE25" s="30"/>
      <c r="AF25" s="30"/>
      <c r="AG25" s="30"/>
      <c r="AH25" s="30"/>
      <c r="AI25" s="30"/>
      <c r="AJ25" s="30"/>
      <c r="AK25" s="30"/>
      <c r="AL25" s="30"/>
      <c r="AM25" s="30"/>
      <c r="AN25" s="30"/>
      <c r="AO25" s="30"/>
      <c r="AP25" s="30"/>
      <c r="AQ25" s="30"/>
      <c r="AR25" s="30"/>
      <c r="AS25" s="30"/>
      <c r="AT25" s="30"/>
      <c r="AU25" s="30"/>
    </row>
    <row r="26" spans="1:47" ht="15.75" hidden="1" customHeight="1" x14ac:dyDescent="0.3">
      <c r="A26" s="183" t="str">
        <f>A12</f>
        <v>2024 CPAS</v>
      </c>
      <c r="B26" s="199"/>
      <c r="C26" s="185">
        <f>C12</f>
        <v>142.50138237245707</v>
      </c>
      <c r="D26" s="208">
        <f>D12</f>
        <v>0.830350019217862</v>
      </c>
      <c r="E26" s="86"/>
      <c r="F26" s="75"/>
      <c r="G26" s="75"/>
      <c r="H26" s="75"/>
      <c r="I26" s="75"/>
      <c r="J26" s="75"/>
      <c r="K26" s="185">
        <f t="shared" si="11"/>
        <v>103.71327516585981</v>
      </c>
      <c r="L26" s="185">
        <f t="shared" si="9"/>
        <v>103.71327516585981</v>
      </c>
      <c r="M26" s="185">
        <f t="shared" si="9"/>
        <v>103.71327516585981</v>
      </c>
      <c r="N26" s="185">
        <f t="shared" si="9"/>
        <v>89.294808984385682</v>
      </c>
      <c r="O26" s="185">
        <f t="shared" si="9"/>
        <v>58.457912406047122</v>
      </c>
      <c r="P26" s="185">
        <f t="shared" si="9"/>
        <v>58.457912406047122</v>
      </c>
      <c r="Q26" s="185">
        <f t="shared" si="9"/>
        <v>58.457912406047122</v>
      </c>
      <c r="R26" s="185">
        <f t="shared" si="9"/>
        <v>58.457912406047122</v>
      </c>
      <c r="S26" s="185">
        <f t="shared" si="9"/>
        <v>58.457912406047122</v>
      </c>
      <c r="T26" s="185">
        <f t="shared" si="9"/>
        <v>58.457912406047122</v>
      </c>
      <c r="U26" s="185">
        <f t="shared" si="9"/>
        <v>58.457912406047122</v>
      </c>
      <c r="V26" s="185">
        <f t="shared" si="9"/>
        <v>58.457912406047122</v>
      </c>
      <c r="W26" s="185">
        <f t="shared" si="9"/>
        <v>58.457912406047122</v>
      </c>
      <c r="X26" s="185">
        <f t="shared" si="9"/>
        <v>58.457912406047122</v>
      </c>
      <c r="Y26" s="185">
        <f t="shared" si="9"/>
        <v>0</v>
      </c>
      <c r="Z26" s="185">
        <f t="shared" si="9"/>
        <v>0</v>
      </c>
      <c r="AA26" s="30"/>
      <c r="AB26" s="30"/>
      <c r="AC26" s="30"/>
      <c r="AD26" s="30"/>
      <c r="AE26" s="30"/>
      <c r="AF26" s="30"/>
      <c r="AG26" s="30"/>
      <c r="AH26" s="30"/>
      <c r="AI26" s="30"/>
      <c r="AJ26" s="30"/>
      <c r="AK26" s="30"/>
      <c r="AL26" s="30"/>
      <c r="AM26" s="30"/>
      <c r="AN26" s="30"/>
      <c r="AO26" s="30"/>
      <c r="AP26" s="30"/>
      <c r="AQ26" s="30"/>
      <c r="AR26" s="30"/>
      <c r="AS26" s="30"/>
      <c r="AT26" s="30"/>
      <c r="AU26" s="30"/>
    </row>
    <row r="27" spans="1:47" ht="15.75" hidden="1" customHeight="1" x14ac:dyDescent="0.3">
      <c r="A27" s="183" t="str">
        <f t="shared" ref="A27:A29" si="16">A13</f>
        <v>Expiring 2024 CPAS</v>
      </c>
      <c r="B27" s="188"/>
      <c r="C27" s="189"/>
      <c r="D27" s="200"/>
      <c r="E27" s="78"/>
      <c r="F27" s="78"/>
      <c r="G27" s="78"/>
      <c r="H27" s="78"/>
      <c r="I27" s="78"/>
      <c r="J27" s="79"/>
      <c r="K27" s="177">
        <f t="shared" si="11"/>
        <v>0</v>
      </c>
      <c r="L27" s="177">
        <f t="shared" si="9"/>
        <v>0</v>
      </c>
      <c r="M27" s="177">
        <f t="shared" si="9"/>
        <v>0</v>
      </c>
      <c r="N27" s="177">
        <f t="shared" si="9"/>
        <v>14.41846618147413</v>
      </c>
      <c r="O27" s="177">
        <f t="shared" si="9"/>
        <v>30.83689657833856</v>
      </c>
      <c r="P27" s="177">
        <f t="shared" si="9"/>
        <v>0</v>
      </c>
      <c r="Q27" s="177">
        <f t="shared" si="9"/>
        <v>0</v>
      </c>
      <c r="R27" s="177">
        <f t="shared" si="9"/>
        <v>0</v>
      </c>
      <c r="S27" s="177">
        <f t="shared" si="9"/>
        <v>0</v>
      </c>
      <c r="T27" s="177">
        <f t="shared" si="9"/>
        <v>0</v>
      </c>
      <c r="U27" s="177">
        <f t="shared" si="9"/>
        <v>0</v>
      </c>
      <c r="V27" s="177">
        <f t="shared" si="9"/>
        <v>0</v>
      </c>
      <c r="W27" s="177">
        <f t="shared" si="9"/>
        <v>0</v>
      </c>
      <c r="X27" s="177">
        <f t="shared" si="9"/>
        <v>0</v>
      </c>
      <c r="Y27" s="177">
        <f t="shared" si="9"/>
        <v>58.457912406047122</v>
      </c>
      <c r="Z27" s="177">
        <f t="shared" si="9"/>
        <v>0</v>
      </c>
      <c r="AA27" s="30"/>
      <c r="AB27" s="30"/>
      <c r="AC27" s="30"/>
      <c r="AD27" s="30"/>
      <c r="AE27" s="30"/>
      <c r="AF27" s="30"/>
      <c r="AG27" s="30"/>
      <c r="AH27" s="30"/>
      <c r="AI27" s="30"/>
      <c r="AJ27" s="30"/>
      <c r="AK27" s="30"/>
      <c r="AL27" s="30"/>
      <c r="AM27" s="30"/>
      <c r="AN27" s="30"/>
      <c r="AO27" s="30"/>
      <c r="AP27" s="30"/>
      <c r="AQ27" s="30"/>
      <c r="AR27" s="30"/>
      <c r="AS27" s="30"/>
      <c r="AT27" s="30"/>
      <c r="AU27" s="30"/>
    </row>
    <row r="28" spans="1:47" ht="15.75" hidden="1" customHeight="1" x14ac:dyDescent="0.3">
      <c r="A28" s="183" t="str">
        <f t="shared" si="16"/>
        <v>Expired 2024 CPAS</v>
      </c>
      <c r="B28" s="188"/>
      <c r="C28" s="189"/>
      <c r="D28" s="189"/>
      <c r="E28" s="75"/>
      <c r="F28" s="75"/>
      <c r="G28" s="75"/>
      <c r="H28" s="75"/>
      <c r="I28" s="75"/>
      <c r="J28" s="80"/>
      <c r="K28" s="177">
        <f t="shared" si="11"/>
        <v>14.612750425681824</v>
      </c>
      <c r="L28" s="177">
        <f t="shared" si="9"/>
        <v>14.612750425681824</v>
      </c>
      <c r="M28" s="177">
        <f t="shared" si="9"/>
        <v>14.612750425681824</v>
      </c>
      <c r="N28" s="177">
        <f t="shared" si="9"/>
        <v>29.031216607155955</v>
      </c>
      <c r="O28" s="177">
        <f t="shared" si="9"/>
        <v>59.868113185494515</v>
      </c>
      <c r="P28" s="177">
        <f t="shared" si="9"/>
        <v>59.868113185494515</v>
      </c>
      <c r="Q28" s="177">
        <f t="shared" si="9"/>
        <v>59.868113185494515</v>
      </c>
      <c r="R28" s="177">
        <f t="shared" si="9"/>
        <v>59.868113185494515</v>
      </c>
      <c r="S28" s="177">
        <f t="shared" si="9"/>
        <v>59.868113185494515</v>
      </c>
      <c r="T28" s="177">
        <f t="shared" si="9"/>
        <v>59.868113185494515</v>
      </c>
      <c r="U28" s="177">
        <f t="shared" si="9"/>
        <v>59.868113185494515</v>
      </c>
      <c r="V28" s="177">
        <f t="shared" si="9"/>
        <v>59.868113185494515</v>
      </c>
      <c r="W28" s="177">
        <f t="shared" si="9"/>
        <v>59.868113185494515</v>
      </c>
      <c r="X28" s="177">
        <f t="shared" si="9"/>
        <v>59.868113185494515</v>
      </c>
      <c r="Y28" s="177">
        <f t="shared" si="9"/>
        <v>118.32602559154164</v>
      </c>
      <c r="Z28" s="177">
        <f t="shared" si="9"/>
        <v>118.32602559154164</v>
      </c>
      <c r="AA28" s="30"/>
      <c r="AB28" s="30"/>
      <c r="AC28" s="30"/>
      <c r="AD28" s="30"/>
      <c r="AE28" s="30"/>
      <c r="AF28" s="30"/>
      <c r="AG28" s="30"/>
      <c r="AH28" s="30"/>
      <c r="AI28" s="30"/>
      <c r="AJ28" s="30"/>
      <c r="AK28" s="30"/>
      <c r="AL28" s="30"/>
      <c r="AM28" s="30"/>
      <c r="AN28" s="30"/>
      <c r="AO28" s="30"/>
      <c r="AP28" s="30"/>
      <c r="AQ28" s="30"/>
      <c r="AR28" s="30"/>
      <c r="AS28" s="30"/>
      <c r="AT28" s="30"/>
      <c r="AU28" s="30"/>
    </row>
    <row r="29" spans="1:47" ht="15.75" hidden="1" customHeight="1" x14ac:dyDescent="0.3">
      <c r="A29" s="183" t="str">
        <f t="shared" si="16"/>
        <v>WAML</v>
      </c>
      <c r="B29" s="209">
        <f>B15</f>
        <v>25.69649192613554</v>
      </c>
      <c r="C29" s="56"/>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row>
    <row r="30" spans="1:47" ht="15.75" customHeight="1" x14ac:dyDescent="0.3">
      <c r="AA30" s="30"/>
    </row>
    <row r="31" spans="1:47" ht="15.75" customHeight="1" x14ac:dyDescent="0.3">
      <c r="A31" s="518" t="s">
        <v>2</v>
      </c>
      <c r="B31" s="519"/>
      <c r="C31" s="519"/>
      <c r="D31" s="519"/>
    </row>
    <row r="32" spans="1:47" ht="31.5" customHeight="1" x14ac:dyDescent="0.3">
      <c r="A32" s="520" t="s">
        <v>519</v>
      </c>
      <c r="B32" s="521"/>
      <c r="C32" s="521"/>
      <c r="D32" s="522"/>
    </row>
    <row r="33" ht="15.75" customHeight="1" x14ac:dyDescent="0.3"/>
    <row r="34" ht="15.75" customHeight="1" x14ac:dyDescent="0.3"/>
    <row r="35" ht="15.75" customHeight="1" x14ac:dyDescent="0.3"/>
    <row r="36" ht="15.75" customHeight="1" x14ac:dyDescent="0.3"/>
    <row r="37" ht="15.75" customHeight="1" x14ac:dyDescent="0.3"/>
  </sheetData>
  <mergeCells count="11">
    <mergeCell ref="AV3:AV4"/>
    <mergeCell ref="A3:A4"/>
    <mergeCell ref="B3:B4"/>
    <mergeCell ref="C3:C4"/>
    <mergeCell ref="D3:D4"/>
    <mergeCell ref="A31:D31"/>
    <mergeCell ref="A32:D32"/>
    <mergeCell ref="A17:A18"/>
    <mergeCell ref="B17:B18"/>
    <mergeCell ref="C17:C18"/>
    <mergeCell ref="D17:D18"/>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2D0-EC18-4FCA-B3CB-9CE7B81BEF6C}">
  <dimension ref="A1:A200"/>
  <sheetViews>
    <sheetView workbookViewId="0"/>
    <sheetView workbookViewId="1"/>
  </sheetViews>
  <sheetFormatPr defaultColWidth="8.88671875" defaultRowHeight="13.5" x14ac:dyDescent="0.25"/>
  <cols>
    <col min="1" max="1" width="147.33203125" style="18" bestFit="1" customWidth="1"/>
    <col min="2" max="16384" width="8.88671875" style="18"/>
  </cols>
  <sheetData>
    <row r="1" spans="1:1" ht="15.75" customHeight="1" x14ac:dyDescent="0.25">
      <c r="A1" s="393" t="s">
        <v>106</v>
      </c>
    </row>
    <row r="2" spans="1:1" ht="15.75" customHeight="1" x14ac:dyDescent="0.25">
      <c r="A2" s="394" t="s">
        <v>56</v>
      </c>
    </row>
    <row r="3" spans="1:1" ht="15.75" customHeight="1" x14ac:dyDescent="0.25"/>
    <row r="4" spans="1:1" ht="15.75" customHeight="1" x14ac:dyDescent="0.25"/>
    <row r="5" spans="1:1" ht="15.75" customHeight="1" x14ac:dyDescent="0.25"/>
    <row r="6" spans="1:1" ht="15.75" customHeight="1" x14ac:dyDescent="0.25"/>
    <row r="7" spans="1:1" ht="15.75" customHeight="1" x14ac:dyDescent="0.25"/>
    <row r="8" spans="1:1" ht="15.75" customHeight="1" x14ac:dyDescent="0.25"/>
    <row r="9" spans="1:1" ht="15.75" customHeight="1" x14ac:dyDescent="0.25"/>
    <row r="10" spans="1:1" ht="15.75" customHeight="1" x14ac:dyDescent="0.25"/>
    <row r="11" spans="1:1" ht="15.75" customHeight="1" x14ac:dyDescent="0.25"/>
    <row r="12" spans="1:1" ht="15.75" customHeight="1" x14ac:dyDescent="0.25"/>
    <row r="13" spans="1:1" ht="15.75" customHeight="1" x14ac:dyDescent="0.25"/>
    <row r="14" spans="1:1" ht="15.75" customHeight="1" x14ac:dyDescent="0.25"/>
    <row r="15" spans="1:1" ht="15.75" customHeight="1" x14ac:dyDescent="0.25"/>
    <row r="16" spans="1:1"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E1F-076A-4E3E-9E64-D31C60B7462C}">
  <dimension ref="A1:AV34"/>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497</v>
      </c>
    </row>
    <row r="2" spans="1:48" s="83" customFormat="1" ht="15.75" customHeight="1" x14ac:dyDescent="0.25"/>
    <row r="3" spans="1:48" s="83" customFormat="1" ht="15.75" customHeight="1" x14ac:dyDescent="0.25">
      <c r="A3" s="508" t="s">
        <v>245</v>
      </c>
      <c r="B3" s="510" t="s">
        <v>0</v>
      </c>
      <c r="C3" s="510" t="s">
        <v>282</v>
      </c>
      <c r="D3" s="510" t="s">
        <v>57</v>
      </c>
      <c r="E3" s="317"/>
      <c r="F3" s="318"/>
      <c r="G3" s="318"/>
      <c r="H3" s="318"/>
      <c r="I3" s="319"/>
      <c r="J3" s="32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90</v>
      </c>
      <c r="B5" s="203">
        <v>8</v>
      </c>
      <c r="C5" s="204">
        <v>1936.5750273600004</v>
      </c>
      <c r="D5" s="205">
        <v>1</v>
      </c>
      <c r="E5" s="206"/>
      <c r="F5" s="206"/>
      <c r="G5" s="206"/>
      <c r="H5" s="206"/>
      <c r="I5" s="206"/>
      <c r="J5" s="206"/>
      <c r="K5" s="180">
        <v>1936.5750273600004</v>
      </c>
      <c r="L5" s="180">
        <v>1936.5750273600004</v>
      </c>
      <c r="M5" s="180">
        <v>1936.5750273600004</v>
      </c>
      <c r="N5" s="180">
        <v>1936.5750273600004</v>
      </c>
      <c r="O5" s="180">
        <v>1936.5750273600004</v>
      </c>
      <c r="P5" s="180">
        <v>1936.5750273600004</v>
      </c>
      <c r="Q5" s="180">
        <v>1936.5750273600004</v>
      </c>
      <c r="R5" s="180">
        <v>1936.5750273600004</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4" si="1">SUM(E5:AU5)</f>
        <v>15492.600218880003</v>
      </c>
    </row>
    <row r="6" spans="1:48" ht="15.75" customHeight="1" x14ac:dyDescent="0.3">
      <c r="A6" s="202" t="s">
        <v>44</v>
      </c>
      <c r="B6" s="203">
        <v>10</v>
      </c>
      <c r="C6" s="204">
        <v>1957.8593595073876</v>
      </c>
      <c r="D6" s="205">
        <v>1</v>
      </c>
      <c r="E6" s="206"/>
      <c r="F6" s="206"/>
      <c r="G6" s="206"/>
      <c r="H6" s="206"/>
      <c r="I6" s="206"/>
      <c r="J6" s="206"/>
      <c r="K6" s="180">
        <v>1957.8593595073876</v>
      </c>
      <c r="L6" s="180">
        <v>1957.8593595073876</v>
      </c>
      <c r="M6" s="180">
        <v>1957.8593595073876</v>
      </c>
      <c r="N6" s="180">
        <v>1957.8593595073876</v>
      </c>
      <c r="O6" s="180">
        <v>1957.8593595073876</v>
      </c>
      <c r="P6" s="180">
        <v>1957.8593595073876</v>
      </c>
      <c r="Q6" s="180">
        <v>1957.8593595073876</v>
      </c>
      <c r="R6" s="180">
        <v>1957.8593595073876</v>
      </c>
      <c r="S6" s="180">
        <v>1957.8593595073876</v>
      </c>
      <c r="T6" s="180">
        <v>1957.8593595073876</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19578.593595073875</v>
      </c>
    </row>
    <row r="7" spans="1:48" ht="15.75" customHeight="1" x14ac:dyDescent="0.3">
      <c r="A7" s="202" t="s">
        <v>187</v>
      </c>
      <c r="B7" s="203">
        <v>10</v>
      </c>
      <c r="C7" s="204">
        <v>1412.3391166673775</v>
      </c>
      <c r="D7" s="205">
        <v>1</v>
      </c>
      <c r="E7" s="206"/>
      <c r="F7" s="206"/>
      <c r="G7" s="206"/>
      <c r="H7" s="206"/>
      <c r="I7" s="206"/>
      <c r="J7" s="206"/>
      <c r="K7" s="180">
        <v>1412.3391166673775</v>
      </c>
      <c r="L7" s="180">
        <v>1412.3391166673775</v>
      </c>
      <c r="M7" s="180">
        <v>1412.3391166673775</v>
      </c>
      <c r="N7" s="180">
        <v>1412.3391166673775</v>
      </c>
      <c r="O7" s="180">
        <v>1412.3391166673775</v>
      </c>
      <c r="P7" s="180">
        <v>1412.3391166673775</v>
      </c>
      <c r="Q7" s="180">
        <v>1412.3391166673775</v>
      </c>
      <c r="R7" s="180">
        <v>1412.3391166673775</v>
      </c>
      <c r="S7" s="180">
        <v>1412.3391166673775</v>
      </c>
      <c r="T7" s="180">
        <v>1412.3391166673775</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14123.391166673775</v>
      </c>
    </row>
    <row r="8" spans="1:48" ht="15.75" customHeight="1" x14ac:dyDescent="0.3">
      <c r="A8" s="202" t="s">
        <v>128</v>
      </c>
      <c r="B8" s="203">
        <v>2</v>
      </c>
      <c r="C8" s="204">
        <v>864.90050826590016</v>
      </c>
      <c r="D8" s="205">
        <v>1</v>
      </c>
      <c r="E8" s="206"/>
      <c r="F8" s="206"/>
      <c r="G8" s="206"/>
      <c r="H8" s="206"/>
      <c r="I8" s="206"/>
      <c r="J8" s="206"/>
      <c r="K8" s="180">
        <v>864.90050826590016</v>
      </c>
      <c r="L8" s="180">
        <v>864.90050826590016</v>
      </c>
      <c r="M8" s="180">
        <v>0</v>
      </c>
      <c r="N8" s="180">
        <v>0</v>
      </c>
      <c r="O8" s="180">
        <v>0</v>
      </c>
      <c r="P8" s="180">
        <v>0</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1729.8010165318003</v>
      </c>
    </row>
    <row r="9" spans="1:48" ht="15.75" customHeight="1" x14ac:dyDescent="0.3">
      <c r="A9" s="202" t="s">
        <v>133</v>
      </c>
      <c r="B9" s="203">
        <v>7</v>
      </c>
      <c r="C9" s="204">
        <v>505.09191499999997</v>
      </c>
      <c r="D9" s="205">
        <v>1</v>
      </c>
      <c r="E9" s="206"/>
      <c r="F9" s="206"/>
      <c r="G9" s="206"/>
      <c r="H9" s="206"/>
      <c r="I9" s="206"/>
      <c r="J9" s="206"/>
      <c r="K9" s="180">
        <v>505.09191499999997</v>
      </c>
      <c r="L9" s="180">
        <v>505.09191499999997</v>
      </c>
      <c r="M9" s="180">
        <v>505.09191499999997</v>
      </c>
      <c r="N9" s="180">
        <v>505.09191499999997</v>
      </c>
      <c r="O9" s="180">
        <v>505.09191499999997</v>
      </c>
      <c r="P9" s="180">
        <v>505.09191499999997</v>
      </c>
      <c r="Q9" s="180">
        <v>505.09191499999997</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3535.6434049999998</v>
      </c>
    </row>
    <row r="10" spans="1:48" ht="15.75" customHeight="1" x14ac:dyDescent="0.3">
      <c r="A10" s="202" t="s">
        <v>45</v>
      </c>
      <c r="B10" s="203">
        <v>15</v>
      </c>
      <c r="C10" s="204">
        <v>265.4283375</v>
      </c>
      <c r="D10" s="205">
        <v>1</v>
      </c>
      <c r="E10" s="206"/>
      <c r="F10" s="206"/>
      <c r="G10" s="206"/>
      <c r="H10" s="206"/>
      <c r="I10" s="206"/>
      <c r="J10" s="206"/>
      <c r="K10" s="180">
        <v>265.4283375</v>
      </c>
      <c r="L10" s="180">
        <v>265.4283375</v>
      </c>
      <c r="M10" s="180">
        <v>265.4283375</v>
      </c>
      <c r="N10" s="180">
        <v>265.4283375</v>
      </c>
      <c r="O10" s="180">
        <v>265.4283375</v>
      </c>
      <c r="P10" s="180">
        <v>265.4283375</v>
      </c>
      <c r="Q10" s="180">
        <v>265.4283375</v>
      </c>
      <c r="R10" s="180">
        <v>265.4283375</v>
      </c>
      <c r="S10" s="180">
        <v>265.4283375</v>
      </c>
      <c r="T10" s="180">
        <v>265.4283375</v>
      </c>
      <c r="U10" s="180">
        <v>265.4283375</v>
      </c>
      <c r="V10" s="180">
        <v>265.4283375</v>
      </c>
      <c r="W10" s="180">
        <v>265.4283375</v>
      </c>
      <c r="X10" s="180">
        <v>265.4283375</v>
      </c>
      <c r="Y10" s="180">
        <v>265.4283375</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3981.4250625</v>
      </c>
    </row>
    <row r="11" spans="1:48" ht="15.75" customHeight="1" x14ac:dyDescent="0.3">
      <c r="A11" s="202" t="s">
        <v>108</v>
      </c>
      <c r="B11" s="203">
        <v>20</v>
      </c>
      <c r="C11" s="204">
        <v>332.5102792864065</v>
      </c>
      <c r="D11" s="205">
        <v>1</v>
      </c>
      <c r="E11" s="206"/>
      <c r="F11" s="206"/>
      <c r="G11" s="206"/>
      <c r="H11" s="206"/>
      <c r="I11" s="206"/>
      <c r="J11" s="206"/>
      <c r="K11" s="180">
        <v>332.5102792864065</v>
      </c>
      <c r="L11" s="180">
        <v>332.5102792864065</v>
      </c>
      <c r="M11" s="180">
        <v>332.5102792864065</v>
      </c>
      <c r="N11" s="180">
        <v>332.5102792864065</v>
      </c>
      <c r="O11" s="180">
        <v>332.5102792864065</v>
      </c>
      <c r="P11" s="180">
        <v>332.5102792864065</v>
      </c>
      <c r="Q11" s="180">
        <v>332.5102792864065</v>
      </c>
      <c r="R11" s="180">
        <v>332.5102792864065</v>
      </c>
      <c r="S11" s="180">
        <v>332.5102792864065</v>
      </c>
      <c r="T11" s="180">
        <v>332.5102792864065</v>
      </c>
      <c r="U11" s="180">
        <v>332.5102792864065</v>
      </c>
      <c r="V11" s="180">
        <v>332.5102792864065</v>
      </c>
      <c r="W11" s="180">
        <v>332.5102792864065</v>
      </c>
      <c r="X11" s="180">
        <v>332.5102792864065</v>
      </c>
      <c r="Y11" s="180">
        <v>332.5102792864065</v>
      </c>
      <c r="Z11" s="180">
        <v>332.5102792864065</v>
      </c>
      <c r="AA11" s="180">
        <v>332.5102792864065</v>
      </c>
      <c r="AB11" s="180">
        <v>332.5102792864065</v>
      </c>
      <c r="AC11" s="180">
        <v>332.5102792864065</v>
      </c>
      <c r="AD11" s="180">
        <v>332.5102792864065</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6650.2055857281284</v>
      </c>
    </row>
    <row r="12" spans="1:48" ht="15.75" customHeight="1" x14ac:dyDescent="0.3">
      <c r="A12" s="202" t="s">
        <v>192</v>
      </c>
      <c r="B12" s="203">
        <v>20</v>
      </c>
      <c r="C12" s="204">
        <v>364.31981080113138</v>
      </c>
      <c r="D12" s="205">
        <v>1</v>
      </c>
      <c r="E12" s="206"/>
      <c r="F12" s="206"/>
      <c r="G12" s="206"/>
      <c r="H12" s="206"/>
      <c r="I12" s="206"/>
      <c r="J12" s="206"/>
      <c r="K12" s="180">
        <v>364.31981080113138</v>
      </c>
      <c r="L12" s="180">
        <v>364.31981080113138</v>
      </c>
      <c r="M12" s="180">
        <v>364.31981080113138</v>
      </c>
      <c r="N12" s="180">
        <v>364.31981080113138</v>
      </c>
      <c r="O12" s="180">
        <v>364.31981080113138</v>
      </c>
      <c r="P12" s="180">
        <v>364.31981080113138</v>
      </c>
      <c r="Q12" s="180">
        <v>364.31981080113138</v>
      </c>
      <c r="R12" s="180">
        <v>364.31981080113138</v>
      </c>
      <c r="S12" s="180">
        <v>364.31981080113138</v>
      </c>
      <c r="T12" s="180">
        <v>364.31981080113138</v>
      </c>
      <c r="U12" s="180">
        <v>364.31981080113138</v>
      </c>
      <c r="V12" s="180">
        <v>364.31981080113138</v>
      </c>
      <c r="W12" s="180">
        <v>364.31981080113138</v>
      </c>
      <c r="X12" s="180">
        <v>364.31981080113138</v>
      </c>
      <c r="Y12" s="180">
        <v>364.31981080113138</v>
      </c>
      <c r="Z12" s="180">
        <v>364.31981080113138</v>
      </c>
      <c r="AA12" s="180">
        <v>364.31981080113138</v>
      </c>
      <c r="AB12" s="180">
        <v>364.31981080113138</v>
      </c>
      <c r="AC12" s="180">
        <v>364.31981080113138</v>
      </c>
      <c r="AD12" s="180">
        <v>364.31981080113138</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2">
        <f t="shared" si="1"/>
        <v>7286.3962160226265</v>
      </c>
    </row>
    <row r="13" spans="1:48" ht="15.75" customHeight="1" x14ac:dyDescent="0.3">
      <c r="A13" s="202" t="s">
        <v>186</v>
      </c>
      <c r="B13" s="203">
        <v>10</v>
      </c>
      <c r="C13" s="204">
        <v>172.5833795713387</v>
      </c>
      <c r="D13" s="205">
        <v>1</v>
      </c>
      <c r="E13" s="206"/>
      <c r="F13" s="206"/>
      <c r="G13" s="206"/>
      <c r="H13" s="206"/>
      <c r="I13" s="206"/>
      <c r="J13" s="206"/>
      <c r="K13" s="180">
        <v>172.5833795713387</v>
      </c>
      <c r="L13" s="180">
        <v>172.5833795713387</v>
      </c>
      <c r="M13" s="180">
        <v>172.5833795713387</v>
      </c>
      <c r="N13" s="180">
        <v>172.5833795713387</v>
      </c>
      <c r="O13" s="180">
        <v>172.5833795713387</v>
      </c>
      <c r="P13" s="180">
        <v>172.5833795713387</v>
      </c>
      <c r="Q13" s="180">
        <v>172.5833795713387</v>
      </c>
      <c r="R13" s="180">
        <v>172.5833795713387</v>
      </c>
      <c r="S13" s="180">
        <v>172.5833795713387</v>
      </c>
      <c r="T13" s="180">
        <v>172.5833795713387</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2">
        <f t="shared" si="1"/>
        <v>1725.8337957133872</v>
      </c>
    </row>
    <row r="14" spans="1:48" ht="15.75" customHeight="1" x14ac:dyDescent="0.3">
      <c r="A14" s="202" t="s">
        <v>195</v>
      </c>
      <c r="B14" s="203">
        <v>10</v>
      </c>
      <c r="C14" s="204">
        <v>15.033782449119997</v>
      </c>
      <c r="D14" s="205">
        <v>1</v>
      </c>
      <c r="E14" s="206"/>
      <c r="F14" s="206"/>
      <c r="G14" s="206"/>
      <c r="H14" s="206"/>
      <c r="I14" s="206"/>
      <c r="J14" s="206"/>
      <c r="K14" s="180">
        <v>15.033782449119997</v>
      </c>
      <c r="L14" s="180">
        <v>15.033782449119997</v>
      </c>
      <c r="M14" s="180">
        <v>15.033782449119997</v>
      </c>
      <c r="N14" s="180">
        <v>15.033782449119997</v>
      </c>
      <c r="O14" s="180">
        <v>15.033782449119997</v>
      </c>
      <c r="P14" s="180">
        <v>15.033782449119997</v>
      </c>
      <c r="Q14" s="180">
        <v>15.033782449119997</v>
      </c>
      <c r="R14" s="180">
        <v>15.033782449119997</v>
      </c>
      <c r="S14" s="180">
        <v>15.033782449119997</v>
      </c>
      <c r="T14" s="180">
        <v>15.033782449119997</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2">
        <f t="shared" si="1"/>
        <v>150.33782449119997</v>
      </c>
    </row>
    <row r="15" spans="1:48" ht="15.75" customHeight="1" x14ac:dyDescent="0.3">
      <c r="A15" s="183" t="s">
        <v>480</v>
      </c>
      <c r="B15" s="199"/>
      <c r="C15" s="185">
        <f>SUM(C5:C14)</f>
        <v>7826.641516408662</v>
      </c>
      <c r="D15" s="208">
        <f>K15/C15</f>
        <v>1</v>
      </c>
      <c r="E15" s="86"/>
      <c r="F15" s="75"/>
      <c r="G15" s="75"/>
      <c r="H15" s="75"/>
      <c r="I15" s="75"/>
      <c r="J15" s="75"/>
      <c r="K15" s="185">
        <f t="shared" ref="K15:AV15" si="2">SUM(K5:K14)</f>
        <v>7826.641516408662</v>
      </c>
      <c r="L15" s="185">
        <f t="shared" si="2"/>
        <v>7826.641516408662</v>
      </c>
      <c r="M15" s="185">
        <f t="shared" si="2"/>
        <v>6961.7410081427615</v>
      </c>
      <c r="N15" s="185">
        <f t="shared" si="2"/>
        <v>6961.7410081427615</v>
      </c>
      <c r="O15" s="185">
        <f t="shared" si="2"/>
        <v>6961.7410081427615</v>
      </c>
      <c r="P15" s="185">
        <f t="shared" si="2"/>
        <v>6961.7410081427615</v>
      </c>
      <c r="Q15" s="185">
        <f t="shared" si="2"/>
        <v>6961.7410081427615</v>
      </c>
      <c r="R15" s="185">
        <f t="shared" si="2"/>
        <v>6456.6490931427606</v>
      </c>
      <c r="S15" s="185">
        <f t="shared" si="2"/>
        <v>4520.0740657827619</v>
      </c>
      <c r="T15" s="185">
        <f t="shared" si="2"/>
        <v>4520.0740657827619</v>
      </c>
      <c r="U15" s="185">
        <f t="shared" si="2"/>
        <v>962.25842758753788</v>
      </c>
      <c r="V15" s="185">
        <f t="shared" si="2"/>
        <v>962.25842758753788</v>
      </c>
      <c r="W15" s="185">
        <f t="shared" si="2"/>
        <v>962.25842758753788</v>
      </c>
      <c r="X15" s="185">
        <f t="shared" si="2"/>
        <v>962.25842758753788</v>
      </c>
      <c r="Y15" s="185">
        <f t="shared" si="2"/>
        <v>962.25842758753788</v>
      </c>
      <c r="Z15" s="185">
        <f t="shared" si="2"/>
        <v>696.83009008753788</v>
      </c>
      <c r="AA15" s="185">
        <f t="shared" si="2"/>
        <v>696.83009008753788</v>
      </c>
      <c r="AB15" s="185">
        <f t="shared" si="2"/>
        <v>696.83009008753788</v>
      </c>
      <c r="AC15" s="185">
        <f t="shared" ref="AC15:AU15" si="3">SUM(AC5:AC14)</f>
        <v>696.83009008753788</v>
      </c>
      <c r="AD15" s="185">
        <f t="shared" si="3"/>
        <v>696.83009008753788</v>
      </c>
      <c r="AE15" s="185">
        <f t="shared" si="3"/>
        <v>0</v>
      </c>
      <c r="AF15" s="185">
        <f t="shared" si="3"/>
        <v>0</v>
      </c>
      <c r="AG15" s="185">
        <f t="shared" si="3"/>
        <v>0</v>
      </c>
      <c r="AH15" s="185">
        <f t="shared" si="3"/>
        <v>0</v>
      </c>
      <c r="AI15" s="185">
        <f t="shared" si="3"/>
        <v>0</v>
      </c>
      <c r="AJ15" s="185">
        <f t="shared" si="3"/>
        <v>0</v>
      </c>
      <c r="AK15" s="185">
        <f t="shared" si="3"/>
        <v>0</v>
      </c>
      <c r="AL15" s="185">
        <f t="shared" si="3"/>
        <v>0</v>
      </c>
      <c r="AM15" s="185">
        <f t="shared" si="3"/>
        <v>0</v>
      </c>
      <c r="AN15" s="185">
        <f t="shared" si="3"/>
        <v>0</v>
      </c>
      <c r="AO15" s="185">
        <f t="shared" si="3"/>
        <v>0</v>
      </c>
      <c r="AP15" s="185">
        <f t="shared" si="3"/>
        <v>0</v>
      </c>
      <c r="AQ15" s="185">
        <f t="shared" si="3"/>
        <v>0</v>
      </c>
      <c r="AR15" s="185">
        <f t="shared" si="3"/>
        <v>0</v>
      </c>
      <c r="AS15" s="185">
        <f t="shared" si="3"/>
        <v>0</v>
      </c>
      <c r="AT15" s="185">
        <f t="shared" si="3"/>
        <v>0</v>
      </c>
      <c r="AU15" s="185">
        <f t="shared" si="3"/>
        <v>0</v>
      </c>
      <c r="AV15" s="177">
        <f t="shared" si="2"/>
        <v>74254.227886614797</v>
      </c>
    </row>
    <row r="16" spans="1:48" ht="15.75" customHeight="1" x14ac:dyDescent="0.3">
      <c r="A16" s="183" t="s">
        <v>481</v>
      </c>
      <c r="B16" s="188"/>
      <c r="C16" s="189"/>
      <c r="D16" s="200"/>
      <c r="E16" s="78"/>
      <c r="F16" s="78"/>
      <c r="G16" s="78"/>
      <c r="H16" s="78"/>
      <c r="I16" s="78"/>
      <c r="J16" s="79"/>
      <c r="K16" s="177">
        <f>K15-K15</f>
        <v>0</v>
      </c>
      <c r="L16" s="191">
        <f>K15-L15</f>
        <v>0</v>
      </c>
      <c r="M16" s="191">
        <f t="shared" ref="M16:AB16" si="4">L15-M15</f>
        <v>864.9005082659005</v>
      </c>
      <c r="N16" s="191">
        <f t="shared" si="4"/>
        <v>0</v>
      </c>
      <c r="O16" s="191">
        <f t="shared" si="4"/>
        <v>0</v>
      </c>
      <c r="P16" s="191">
        <f t="shared" si="4"/>
        <v>0</v>
      </c>
      <c r="Q16" s="191">
        <f t="shared" si="4"/>
        <v>0</v>
      </c>
      <c r="R16" s="191">
        <f t="shared" si="4"/>
        <v>505.09191500000088</v>
      </c>
      <c r="S16" s="191">
        <f t="shared" si="4"/>
        <v>1936.5750273599988</v>
      </c>
      <c r="T16" s="191">
        <f t="shared" si="4"/>
        <v>0</v>
      </c>
      <c r="U16" s="191">
        <f t="shared" si="4"/>
        <v>3557.815638195224</v>
      </c>
      <c r="V16" s="191">
        <f t="shared" si="4"/>
        <v>0</v>
      </c>
      <c r="W16" s="191">
        <f t="shared" si="4"/>
        <v>0</v>
      </c>
      <c r="X16" s="191">
        <f t="shared" si="4"/>
        <v>0</v>
      </c>
      <c r="Y16" s="191">
        <f t="shared" si="4"/>
        <v>0</v>
      </c>
      <c r="Z16" s="191">
        <f>Y15-Z15</f>
        <v>265.4283375</v>
      </c>
      <c r="AA16" s="191">
        <f t="shared" si="4"/>
        <v>0</v>
      </c>
      <c r="AB16" s="191">
        <f t="shared" si="4"/>
        <v>0</v>
      </c>
      <c r="AC16" s="191">
        <f t="shared" ref="AC16" si="5">AB15-AC15</f>
        <v>0</v>
      </c>
      <c r="AD16" s="191">
        <f t="shared" ref="AD16" si="6">AC15-AD15</f>
        <v>0</v>
      </c>
      <c r="AE16" s="191">
        <f t="shared" ref="AE16" si="7">AD15-AE15</f>
        <v>696.83009008753788</v>
      </c>
      <c r="AF16" s="191">
        <f t="shared" ref="AF16" si="8">AE15-AF15</f>
        <v>0</v>
      </c>
      <c r="AG16" s="191">
        <f t="shared" ref="AG16" si="9">AF15-AG15</f>
        <v>0</v>
      </c>
      <c r="AH16" s="191">
        <f t="shared" ref="AH16" si="10">AG15-AH15</f>
        <v>0</v>
      </c>
      <c r="AI16" s="191">
        <f t="shared" ref="AI16" si="11">AH15-AI15</f>
        <v>0</v>
      </c>
      <c r="AJ16" s="191">
        <f t="shared" ref="AJ16" si="12">AI15-AJ15</f>
        <v>0</v>
      </c>
      <c r="AK16" s="191">
        <f t="shared" ref="AK16" si="13">AJ15-AK15</f>
        <v>0</v>
      </c>
      <c r="AL16" s="191">
        <f t="shared" ref="AL16" si="14">AK15-AL15</f>
        <v>0</v>
      </c>
      <c r="AM16" s="191">
        <f t="shared" ref="AM16" si="15">AL15-AM15</f>
        <v>0</v>
      </c>
      <c r="AN16" s="191">
        <f t="shared" ref="AN16" si="16">AM15-AN15</f>
        <v>0</v>
      </c>
      <c r="AO16" s="191">
        <f t="shared" ref="AO16" si="17">AN15-AO15</f>
        <v>0</v>
      </c>
      <c r="AP16" s="191">
        <f t="shared" ref="AP16" si="18">AO15-AP15</f>
        <v>0</v>
      </c>
      <c r="AQ16" s="191">
        <f t="shared" ref="AQ16" si="19">AP15-AQ15</f>
        <v>0</v>
      </c>
      <c r="AR16" s="191">
        <f t="shared" ref="AR16" si="20">AQ15-AR15</f>
        <v>0</v>
      </c>
      <c r="AS16" s="191">
        <f t="shared" ref="AS16" si="21">AR15-AS15</f>
        <v>0</v>
      </c>
      <c r="AT16" s="191">
        <f t="shared" ref="AT16" si="22">AS15-AT15</f>
        <v>0</v>
      </c>
      <c r="AU16" s="191">
        <f t="shared" ref="AU16" si="23">AT15-AU15</f>
        <v>0</v>
      </c>
      <c r="AV16" s="85"/>
    </row>
    <row r="17" spans="1:48" ht="15.75" customHeight="1" x14ac:dyDescent="0.3">
      <c r="A17" s="183" t="s">
        <v>482</v>
      </c>
      <c r="B17" s="188"/>
      <c r="C17" s="189"/>
      <c r="D17" s="189"/>
      <c r="E17" s="75"/>
      <c r="F17" s="75"/>
      <c r="G17" s="75"/>
      <c r="H17" s="75"/>
      <c r="I17" s="75"/>
      <c r="J17" s="80"/>
      <c r="K17" s="177">
        <f>$K15-K15</f>
        <v>0</v>
      </c>
      <c r="L17" s="193">
        <f t="shared" ref="L17:AB17" si="24">$K15-L15</f>
        <v>0</v>
      </c>
      <c r="M17" s="193">
        <f t="shared" si="24"/>
        <v>864.9005082659005</v>
      </c>
      <c r="N17" s="193">
        <f t="shared" si="24"/>
        <v>864.9005082659005</v>
      </c>
      <c r="O17" s="193">
        <f t="shared" si="24"/>
        <v>864.9005082659005</v>
      </c>
      <c r="P17" s="193">
        <f t="shared" si="24"/>
        <v>864.9005082659005</v>
      </c>
      <c r="Q17" s="193">
        <f t="shared" si="24"/>
        <v>864.9005082659005</v>
      </c>
      <c r="R17" s="193">
        <f t="shared" si="24"/>
        <v>1369.9924232659014</v>
      </c>
      <c r="S17" s="193">
        <f t="shared" si="24"/>
        <v>3306.5674506259002</v>
      </c>
      <c r="T17" s="193">
        <f t="shared" si="24"/>
        <v>3306.5674506259002</v>
      </c>
      <c r="U17" s="193">
        <f t="shared" si="24"/>
        <v>6864.3830888211241</v>
      </c>
      <c r="V17" s="193">
        <f t="shared" si="24"/>
        <v>6864.3830888211241</v>
      </c>
      <c r="W17" s="193">
        <f t="shared" si="24"/>
        <v>6864.3830888211241</v>
      </c>
      <c r="X17" s="193">
        <f t="shared" si="24"/>
        <v>6864.3830888211241</v>
      </c>
      <c r="Y17" s="193">
        <f t="shared" si="24"/>
        <v>6864.3830888211241</v>
      </c>
      <c r="Z17" s="193">
        <f t="shared" si="24"/>
        <v>7129.8114263211246</v>
      </c>
      <c r="AA17" s="193">
        <f t="shared" si="24"/>
        <v>7129.8114263211246</v>
      </c>
      <c r="AB17" s="193">
        <f t="shared" si="24"/>
        <v>7129.8114263211246</v>
      </c>
      <c r="AC17" s="193">
        <f t="shared" ref="AC17:AU17" si="25">$K15-AC15</f>
        <v>7129.8114263211246</v>
      </c>
      <c r="AD17" s="193">
        <f t="shared" si="25"/>
        <v>7129.8114263211246</v>
      </c>
      <c r="AE17" s="193">
        <f t="shared" si="25"/>
        <v>7826.641516408662</v>
      </c>
      <c r="AF17" s="193">
        <f t="shared" si="25"/>
        <v>7826.641516408662</v>
      </c>
      <c r="AG17" s="193">
        <f t="shared" si="25"/>
        <v>7826.641516408662</v>
      </c>
      <c r="AH17" s="193">
        <f t="shared" si="25"/>
        <v>7826.641516408662</v>
      </c>
      <c r="AI17" s="193">
        <f t="shared" si="25"/>
        <v>7826.641516408662</v>
      </c>
      <c r="AJ17" s="193">
        <f t="shared" si="25"/>
        <v>7826.641516408662</v>
      </c>
      <c r="AK17" s="193">
        <f t="shared" si="25"/>
        <v>7826.641516408662</v>
      </c>
      <c r="AL17" s="193">
        <f t="shared" si="25"/>
        <v>7826.641516408662</v>
      </c>
      <c r="AM17" s="193">
        <f t="shared" si="25"/>
        <v>7826.641516408662</v>
      </c>
      <c r="AN17" s="193">
        <f t="shared" si="25"/>
        <v>7826.641516408662</v>
      </c>
      <c r="AO17" s="193">
        <f t="shared" si="25"/>
        <v>7826.641516408662</v>
      </c>
      <c r="AP17" s="193">
        <f t="shared" si="25"/>
        <v>7826.641516408662</v>
      </c>
      <c r="AQ17" s="193">
        <f t="shared" si="25"/>
        <v>7826.641516408662</v>
      </c>
      <c r="AR17" s="193">
        <f t="shared" si="25"/>
        <v>7826.641516408662</v>
      </c>
      <c r="AS17" s="193">
        <f t="shared" si="25"/>
        <v>7826.641516408662</v>
      </c>
      <c r="AT17" s="193">
        <f t="shared" si="25"/>
        <v>7826.641516408662</v>
      </c>
      <c r="AU17" s="193">
        <f t="shared" si="25"/>
        <v>7826.641516408662</v>
      </c>
      <c r="AV17" s="81"/>
    </row>
    <row r="18" spans="1:48" ht="15.75" customHeight="1" x14ac:dyDescent="0.3">
      <c r="A18" s="196" t="s">
        <v>66</v>
      </c>
      <c r="B18" s="209">
        <f>SUMPRODUCT(B5:B14,C5:C14)/C15</f>
        <v>9.4873679509838009</v>
      </c>
      <c r="C18" s="56"/>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s="83" customFormat="1" ht="15.75" customHeight="1" x14ac:dyDescent="0.25"/>
    <row r="20" spans="1:48" ht="15.75" customHeight="1" x14ac:dyDescent="0.3">
      <c r="A20" s="518" t="s">
        <v>2</v>
      </c>
      <c r="B20" s="519"/>
      <c r="C20" s="519"/>
      <c r="D20" s="519"/>
    </row>
    <row r="21" spans="1:48" ht="15.75" customHeight="1" x14ac:dyDescent="0.3">
      <c r="A21" s="520" t="s">
        <v>520</v>
      </c>
      <c r="B21" s="521"/>
      <c r="C21" s="521"/>
      <c r="D21" s="522"/>
    </row>
    <row r="22" spans="1:48" ht="15.75" customHeight="1" x14ac:dyDescent="0.3"/>
    <row r="23" spans="1:48" ht="15.75" customHeight="1" x14ac:dyDescent="0.3"/>
    <row r="24" spans="1:48" ht="15.75" customHeight="1" x14ac:dyDescent="0.3"/>
    <row r="34" s="83" customFormat="1" ht="15" x14ac:dyDescent="0.25"/>
  </sheetData>
  <mergeCells count="7">
    <mergeCell ref="A21:D21"/>
    <mergeCell ref="AV3:AV4"/>
    <mergeCell ref="A3:A4"/>
    <mergeCell ref="B3:B4"/>
    <mergeCell ref="C3:C4"/>
    <mergeCell ref="D3:D4"/>
    <mergeCell ref="A20:D20"/>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EA46-D627-4E11-ACAC-7AF423922FEA}">
  <dimension ref="A1:AV24"/>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499</v>
      </c>
    </row>
    <row r="2" spans="1:48" ht="15.75" customHeight="1" x14ac:dyDescent="0.3"/>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90</v>
      </c>
      <c r="B5" s="203">
        <v>8</v>
      </c>
      <c r="C5" s="204">
        <v>305.77500432000005</v>
      </c>
      <c r="D5" s="205">
        <v>1</v>
      </c>
      <c r="E5" s="206"/>
      <c r="F5" s="206"/>
      <c r="G5" s="206"/>
      <c r="H5" s="206"/>
      <c r="I5" s="206"/>
      <c r="J5" s="206"/>
      <c r="K5" s="180">
        <v>305.77500432000005</v>
      </c>
      <c r="L5" s="180">
        <v>305.77500432000005</v>
      </c>
      <c r="M5" s="180">
        <v>305.77500432000005</v>
      </c>
      <c r="N5" s="180">
        <v>305.77500432000005</v>
      </c>
      <c r="O5" s="180">
        <v>305.77500432000005</v>
      </c>
      <c r="P5" s="180">
        <v>305.77500432000005</v>
      </c>
      <c r="Q5" s="180">
        <v>305.77500432000005</v>
      </c>
      <c r="R5" s="180">
        <v>305.77500432000005</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4" si="1">SUM(E5:AU5)</f>
        <v>2446.2000345600004</v>
      </c>
    </row>
    <row r="6" spans="1:48" ht="15.75" customHeight="1" x14ac:dyDescent="0.3">
      <c r="A6" s="202" t="s">
        <v>44</v>
      </c>
      <c r="B6" s="203">
        <v>10</v>
      </c>
      <c r="C6" s="204">
        <v>224.75113078918505</v>
      </c>
      <c r="D6" s="205">
        <v>1</v>
      </c>
      <c r="E6" s="206"/>
      <c r="F6" s="206"/>
      <c r="G6" s="206"/>
      <c r="H6" s="206"/>
      <c r="I6" s="206"/>
      <c r="J6" s="206"/>
      <c r="K6" s="180">
        <v>224.75113078918505</v>
      </c>
      <c r="L6" s="180">
        <v>224.75113078918505</v>
      </c>
      <c r="M6" s="180">
        <v>224.75113078918505</v>
      </c>
      <c r="N6" s="180">
        <v>224.75113078918505</v>
      </c>
      <c r="O6" s="180">
        <v>224.75113078918505</v>
      </c>
      <c r="P6" s="180">
        <v>224.75113078918505</v>
      </c>
      <c r="Q6" s="180">
        <v>224.75113078918505</v>
      </c>
      <c r="R6" s="180">
        <v>224.75113078918505</v>
      </c>
      <c r="S6" s="180">
        <v>224.75113078918505</v>
      </c>
      <c r="T6" s="180">
        <v>224.75113078918505</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2247.5113078918507</v>
      </c>
    </row>
    <row r="7" spans="1:48" ht="15.75" customHeight="1" x14ac:dyDescent="0.3">
      <c r="A7" s="202" t="s">
        <v>133</v>
      </c>
      <c r="B7" s="203">
        <v>7</v>
      </c>
      <c r="C7" s="204">
        <v>82.108252500000006</v>
      </c>
      <c r="D7" s="205">
        <v>1</v>
      </c>
      <c r="E7" s="206"/>
      <c r="F7" s="206"/>
      <c r="G7" s="206"/>
      <c r="H7" s="206"/>
      <c r="I7" s="206"/>
      <c r="J7" s="206"/>
      <c r="K7" s="180">
        <v>82.108252500000006</v>
      </c>
      <c r="L7" s="180">
        <v>82.108252500000006</v>
      </c>
      <c r="M7" s="180">
        <v>82.108252500000006</v>
      </c>
      <c r="N7" s="180">
        <v>82.108252500000006</v>
      </c>
      <c r="O7" s="180">
        <v>82.108252500000006</v>
      </c>
      <c r="P7" s="180">
        <v>82.108252500000006</v>
      </c>
      <c r="Q7" s="180">
        <v>82.108252500000006</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574.7577675</v>
      </c>
    </row>
    <row r="8" spans="1:48" ht="15.75" customHeight="1" x14ac:dyDescent="0.3">
      <c r="A8" s="202" t="s">
        <v>187</v>
      </c>
      <c r="B8" s="203">
        <v>10</v>
      </c>
      <c r="C8" s="204">
        <v>162.96663985506009</v>
      </c>
      <c r="D8" s="205">
        <v>1</v>
      </c>
      <c r="E8" s="206"/>
      <c r="F8" s="206"/>
      <c r="G8" s="206"/>
      <c r="H8" s="206"/>
      <c r="I8" s="206"/>
      <c r="J8" s="206"/>
      <c r="K8" s="180">
        <v>162.96663985506009</v>
      </c>
      <c r="L8" s="180">
        <v>162.96663985506009</v>
      </c>
      <c r="M8" s="180">
        <v>162.96663985506009</v>
      </c>
      <c r="N8" s="180">
        <v>162.96663985506009</v>
      </c>
      <c r="O8" s="180">
        <v>162.96663985506009</v>
      </c>
      <c r="P8" s="180">
        <v>162.96663985506009</v>
      </c>
      <c r="Q8" s="180">
        <v>162.96663985506009</v>
      </c>
      <c r="R8" s="180">
        <v>162.96663985506009</v>
      </c>
      <c r="S8" s="180">
        <v>162.96663985506009</v>
      </c>
      <c r="T8" s="180">
        <v>162.96663985506009</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1629.6663985506009</v>
      </c>
    </row>
    <row r="9" spans="1:48" ht="15.75" customHeight="1" x14ac:dyDescent="0.3">
      <c r="A9" s="202" t="s">
        <v>128</v>
      </c>
      <c r="B9" s="203">
        <v>2</v>
      </c>
      <c r="C9" s="204">
        <v>99.285664370606995</v>
      </c>
      <c r="D9" s="205">
        <v>1</v>
      </c>
      <c r="E9" s="206"/>
      <c r="F9" s="206"/>
      <c r="G9" s="206"/>
      <c r="H9" s="206"/>
      <c r="I9" s="206"/>
      <c r="J9" s="206"/>
      <c r="K9" s="180">
        <v>99.285664370606995</v>
      </c>
      <c r="L9" s="180">
        <v>99.285664370606995</v>
      </c>
      <c r="M9" s="180">
        <v>0</v>
      </c>
      <c r="N9" s="180">
        <v>0</v>
      </c>
      <c r="O9" s="180">
        <v>0</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198.57132874121399</v>
      </c>
    </row>
    <row r="10" spans="1:48" ht="15.75" customHeight="1" x14ac:dyDescent="0.3">
      <c r="A10" s="202" t="s">
        <v>192</v>
      </c>
      <c r="B10" s="203">
        <v>20</v>
      </c>
      <c r="C10" s="204">
        <v>41.346809301479404</v>
      </c>
      <c r="D10" s="205">
        <v>1</v>
      </c>
      <c r="E10" s="206"/>
      <c r="F10" s="206"/>
      <c r="G10" s="206"/>
      <c r="H10" s="206"/>
      <c r="I10" s="206"/>
      <c r="J10" s="206"/>
      <c r="K10" s="180">
        <v>41.346809301479404</v>
      </c>
      <c r="L10" s="180">
        <v>41.346809301479404</v>
      </c>
      <c r="M10" s="180">
        <v>41.346809301479404</v>
      </c>
      <c r="N10" s="180">
        <v>41.346809301479404</v>
      </c>
      <c r="O10" s="180">
        <v>41.346809301479404</v>
      </c>
      <c r="P10" s="180">
        <v>41.346809301479404</v>
      </c>
      <c r="Q10" s="180">
        <v>41.346809301479404</v>
      </c>
      <c r="R10" s="180">
        <v>41.346809301479404</v>
      </c>
      <c r="S10" s="180">
        <v>41.346809301479404</v>
      </c>
      <c r="T10" s="180">
        <v>41.346809301479404</v>
      </c>
      <c r="U10" s="180">
        <v>41.346809301479404</v>
      </c>
      <c r="V10" s="180">
        <v>41.346809301479404</v>
      </c>
      <c r="W10" s="180">
        <v>41.346809301479404</v>
      </c>
      <c r="X10" s="180">
        <v>41.346809301479404</v>
      </c>
      <c r="Y10" s="180">
        <v>41.346809301479404</v>
      </c>
      <c r="Z10" s="180">
        <v>41.346809301479404</v>
      </c>
      <c r="AA10" s="180">
        <v>41.346809301479404</v>
      </c>
      <c r="AB10" s="180">
        <v>41.346809301479404</v>
      </c>
      <c r="AC10" s="180">
        <v>41.346809301479404</v>
      </c>
      <c r="AD10" s="180">
        <v>41.346809301479404</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826.93618602958827</v>
      </c>
    </row>
    <row r="11" spans="1:48" ht="15.75" customHeight="1" x14ac:dyDescent="0.3">
      <c r="A11" s="202" t="s">
        <v>108</v>
      </c>
      <c r="B11" s="203">
        <v>20</v>
      </c>
      <c r="C11" s="204">
        <v>38.119176979635604</v>
      </c>
      <c r="D11" s="205">
        <v>1</v>
      </c>
      <c r="E11" s="206"/>
      <c r="F11" s="206"/>
      <c r="G11" s="206"/>
      <c r="H11" s="206"/>
      <c r="I11" s="206"/>
      <c r="J11" s="206"/>
      <c r="K11" s="180">
        <v>38.119176979635604</v>
      </c>
      <c r="L11" s="180">
        <v>38.119176979635604</v>
      </c>
      <c r="M11" s="180">
        <v>38.119176979635604</v>
      </c>
      <c r="N11" s="180">
        <v>38.119176979635604</v>
      </c>
      <c r="O11" s="180">
        <v>38.119176979635604</v>
      </c>
      <c r="P11" s="180">
        <v>38.119176979635604</v>
      </c>
      <c r="Q11" s="180">
        <v>38.119176979635604</v>
      </c>
      <c r="R11" s="180">
        <v>38.119176979635604</v>
      </c>
      <c r="S11" s="180">
        <v>38.119176979635604</v>
      </c>
      <c r="T11" s="180">
        <v>38.119176979635604</v>
      </c>
      <c r="U11" s="180">
        <v>38.119176979635604</v>
      </c>
      <c r="V11" s="180">
        <v>38.119176979635604</v>
      </c>
      <c r="W11" s="180">
        <v>38.119176979635604</v>
      </c>
      <c r="X11" s="180">
        <v>38.119176979635604</v>
      </c>
      <c r="Y11" s="180">
        <v>38.119176979635604</v>
      </c>
      <c r="Z11" s="180">
        <v>38.119176979635604</v>
      </c>
      <c r="AA11" s="180">
        <v>38.119176979635604</v>
      </c>
      <c r="AB11" s="180">
        <v>38.119176979635604</v>
      </c>
      <c r="AC11" s="180">
        <v>38.119176979635604</v>
      </c>
      <c r="AD11" s="180">
        <v>38.119176979635604</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762.3835395927124</v>
      </c>
    </row>
    <row r="12" spans="1:48" ht="15.75" customHeight="1" x14ac:dyDescent="0.3">
      <c r="A12" s="202" t="s">
        <v>45</v>
      </c>
      <c r="B12" s="203">
        <v>15</v>
      </c>
      <c r="C12" s="204">
        <v>28.876499999999997</v>
      </c>
      <c r="D12" s="205">
        <v>1</v>
      </c>
      <c r="E12" s="206"/>
      <c r="F12" s="206"/>
      <c r="G12" s="206"/>
      <c r="H12" s="206"/>
      <c r="I12" s="206"/>
      <c r="J12" s="206"/>
      <c r="K12" s="180">
        <v>28.876499999999997</v>
      </c>
      <c r="L12" s="180">
        <v>28.876499999999997</v>
      </c>
      <c r="M12" s="180">
        <v>28.876499999999997</v>
      </c>
      <c r="N12" s="180">
        <v>28.876499999999997</v>
      </c>
      <c r="O12" s="180">
        <v>28.876499999999997</v>
      </c>
      <c r="P12" s="180">
        <v>28.876499999999997</v>
      </c>
      <c r="Q12" s="180">
        <v>28.876499999999997</v>
      </c>
      <c r="R12" s="180">
        <v>28.876499999999997</v>
      </c>
      <c r="S12" s="180">
        <v>28.876499999999997</v>
      </c>
      <c r="T12" s="180">
        <v>28.876499999999997</v>
      </c>
      <c r="U12" s="180">
        <v>28.876499999999997</v>
      </c>
      <c r="V12" s="180">
        <v>28.876499999999997</v>
      </c>
      <c r="W12" s="180">
        <v>28.876499999999997</v>
      </c>
      <c r="X12" s="180">
        <v>28.876499999999997</v>
      </c>
      <c r="Y12" s="180">
        <v>28.876499999999997</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2">
        <f t="shared" si="1"/>
        <v>433.14750000000009</v>
      </c>
    </row>
    <row r="13" spans="1:48" ht="15.75" customHeight="1" x14ac:dyDescent="0.3">
      <c r="A13" s="202" t="s">
        <v>194</v>
      </c>
      <c r="B13" s="203">
        <v>20</v>
      </c>
      <c r="C13" s="204">
        <v>25.336071076824002</v>
      </c>
      <c r="D13" s="205">
        <v>1</v>
      </c>
      <c r="E13" s="206"/>
      <c r="F13" s="206"/>
      <c r="G13" s="206"/>
      <c r="H13" s="206"/>
      <c r="I13" s="206"/>
      <c r="J13" s="206"/>
      <c r="K13" s="180">
        <v>25.336071076824002</v>
      </c>
      <c r="L13" s="180">
        <v>25.336071076824002</v>
      </c>
      <c r="M13" s="180">
        <v>25.336071076824002</v>
      </c>
      <c r="N13" s="180">
        <v>25.336071076824002</v>
      </c>
      <c r="O13" s="180">
        <v>25.336071076824002</v>
      </c>
      <c r="P13" s="180">
        <v>25.336071076824002</v>
      </c>
      <c r="Q13" s="180">
        <v>25.336071076824002</v>
      </c>
      <c r="R13" s="180">
        <v>25.336071076824002</v>
      </c>
      <c r="S13" s="180">
        <v>25.336071076824002</v>
      </c>
      <c r="T13" s="180">
        <v>25.336071076824002</v>
      </c>
      <c r="U13" s="180">
        <v>25.336071076824002</v>
      </c>
      <c r="V13" s="180">
        <v>25.336071076824002</v>
      </c>
      <c r="W13" s="180">
        <v>25.336071076824002</v>
      </c>
      <c r="X13" s="180">
        <v>25.336071076824002</v>
      </c>
      <c r="Y13" s="180">
        <v>25.336071076824002</v>
      </c>
      <c r="Z13" s="180">
        <v>25.336071076824002</v>
      </c>
      <c r="AA13" s="180">
        <v>25.336071076824002</v>
      </c>
      <c r="AB13" s="180">
        <v>25.336071076824002</v>
      </c>
      <c r="AC13" s="180">
        <v>25.336071076824002</v>
      </c>
      <c r="AD13" s="180">
        <v>25.336071076824002</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2">
        <f t="shared" si="1"/>
        <v>506.72142153648002</v>
      </c>
    </row>
    <row r="14" spans="1:48" ht="15.75" customHeight="1" x14ac:dyDescent="0.3">
      <c r="A14" s="202" t="s">
        <v>186</v>
      </c>
      <c r="B14" s="203">
        <v>10</v>
      </c>
      <c r="C14" s="204">
        <v>19.883183748938094</v>
      </c>
      <c r="D14" s="205">
        <v>1</v>
      </c>
      <c r="E14" s="206"/>
      <c r="F14" s="206"/>
      <c r="G14" s="206"/>
      <c r="H14" s="206"/>
      <c r="I14" s="206"/>
      <c r="J14" s="206"/>
      <c r="K14" s="180">
        <v>19.883183748938094</v>
      </c>
      <c r="L14" s="180">
        <v>19.883183748938094</v>
      </c>
      <c r="M14" s="180">
        <v>19.883183748938094</v>
      </c>
      <c r="N14" s="180">
        <v>19.883183748938094</v>
      </c>
      <c r="O14" s="180">
        <v>19.883183748938094</v>
      </c>
      <c r="P14" s="180">
        <v>19.883183748938094</v>
      </c>
      <c r="Q14" s="180">
        <v>19.883183748938094</v>
      </c>
      <c r="R14" s="180">
        <v>19.883183748938094</v>
      </c>
      <c r="S14" s="180">
        <v>19.883183748938094</v>
      </c>
      <c r="T14" s="180">
        <v>19.883183748938094</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2">
        <f t="shared" si="1"/>
        <v>198.83183748938097</v>
      </c>
    </row>
    <row r="15" spans="1:48" ht="15.75" customHeight="1" x14ac:dyDescent="0.3">
      <c r="A15" s="183" t="s">
        <v>480</v>
      </c>
      <c r="B15" s="199"/>
      <c r="C15" s="185">
        <f>SUM(C5:C14)</f>
        <v>1028.4484329417294</v>
      </c>
      <c r="D15" s="208">
        <v>1</v>
      </c>
      <c r="E15" s="86"/>
      <c r="F15" s="75"/>
      <c r="G15" s="78"/>
      <c r="H15" s="78"/>
      <c r="I15" s="78"/>
      <c r="J15" s="75"/>
      <c r="K15" s="185">
        <f t="shared" ref="K15:AV15" si="2">SUM(K5:K14)</f>
        <v>1028.4484329417294</v>
      </c>
      <c r="L15" s="185">
        <f t="shared" si="2"/>
        <v>1028.4484329417294</v>
      </c>
      <c r="M15" s="185">
        <f t="shared" si="2"/>
        <v>929.16276857112246</v>
      </c>
      <c r="N15" s="185">
        <f t="shared" ref="N15:AU15" si="3">SUM(N5:N14)</f>
        <v>929.16276857112246</v>
      </c>
      <c r="O15" s="185">
        <f t="shared" si="3"/>
        <v>929.16276857112246</v>
      </c>
      <c r="P15" s="185">
        <f t="shared" si="3"/>
        <v>929.16276857112246</v>
      </c>
      <c r="Q15" s="185">
        <f t="shared" si="3"/>
        <v>929.16276857112246</v>
      </c>
      <c r="R15" s="185">
        <f t="shared" si="3"/>
        <v>847.05451607112241</v>
      </c>
      <c r="S15" s="185">
        <f t="shared" si="3"/>
        <v>541.2795117511223</v>
      </c>
      <c r="T15" s="185">
        <f t="shared" si="3"/>
        <v>541.2795117511223</v>
      </c>
      <c r="U15" s="185">
        <f t="shared" si="3"/>
        <v>133.67855735793901</v>
      </c>
      <c r="V15" s="185">
        <f t="shared" si="3"/>
        <v>133.67855735793901</v>
      </c>
      <c r="W15" s="185">
        <f t="shared" si="3"/>
        <v>133.67855735793901</v>
      </c>
      <c r="X15" s="185">
        <f t="shared" si="3"/>
        <v>133.67855735793901</v>
      </c>
      <c r="Y15" s="185">
        <f t="shared" si="3"/>
        <v>133.67855735793901</v>
      </c>
      <c r="Z15" s="185">
        <f t="shared" si="3"/>
        <v>104.80205735793901</v>
      </c>
      <c r="AA15" s="185">
        <f t="shared" si="3"/>
        <v>104.80205735793901</v>
      </c>
      <c r="AB15" s="185">
        <f t="shared" si="3"/>
        <v>104.80205735793901</v>
      </c>
      <c r="AC15" s="185">
        <f t="shared" si="3"/>
        <v>104.80205735793901</v>
      </c>
      <c r="AD15" s="185">
        <f t="shared" si="3"/>
        <v>104.80205735793901</v>
      </c>
      <c r="AE15" s="185">
        <f t="shared" si="3"/>
        <v>0</v>
      </c>
      <c r="AF15" s="185">
        <f t="shared" si="3"/>
        <v>0</v>
      </c>
      <c r="AG15" s="185">
        <f t="shared" si="3"/>
        <v>0</v>
      </c>
      <c r="AH15" s="185">
        <f t="shared" si="3"/>
        <v>0</v>
      </c>
      <c r="AI15" s="185">
        <f t="shared" si="3"/>
        <v>0</v>
      </c>
      <c r="AJ15" s="185">
        <f t="shared" si="3"/>
        <v>0</v>
      </c>
      <c r="AK15" s="185">
        <f t="shared" si="3"/>
        <v>0</v>
      </c>
      <c r="AL15" s="185">
        <f t="shared" si="3"/>
        <v>0</v>
      </c>
      <c r="AM15" s="185">
        <f t="shared" si="3"/>
        <v>0</v>
      </c>
      <c r="AN15" s="185">
        <f t="shared" si="3"/>
        <v>0</v>
      </c>
      <c r="AO15" s="185">
        <f t="shared" si="3"/>
        <v>0</v>
      </c>
      <c r="AP15" s="185">
        <f t="shared" si="3"/>
        <v>0</v>
      </c>
      <c r="AQ15" s="185">
        <f t="shared" si="3"/>
        <v>0</v>
      </c>
      <c r="AR15" s="185">
        <f t="shared" si="3"/>
        <v>0</v>
      </c>
      <c r="AS15" s="185">
        <f t="shared" si="3"/>
        <v>0</v>
      </c>
      <c r="AT15" s="185">
        <f t="shared" si="3"/>
        <v>0</v>
      </c>
      <c r="AU15" s="185">
        <f t="shared" si="3"/>
        <v>0</v>
      </c>
      <c r="AV15" s="177">
        <f t="shared" si="2"/>
        <v>9824.727321891829</v>
      </c>
    </row>
    <row r="16" spans="1:48" ht="15.75" customHeight="1" x14ac:dyDescent="0.3">
      <c r="A16" s="183" t="s">
        <v>481</v>
      </c>
      <c r="B16" s="188"/>
      <c r="C16" s="189"/>
      <c r="D16" s="200"/>
      <c r="E16" s="78"/>
      <c r="F16" s="78"/>
      <c r="G16" s="78"/>
      <c r="H16" s="78"/>
      <c r="I16" s="78"/>
      <c r="J16" s="79"/>
      <c r="K16" s="177">
        <v>0</v>
      </c>
      <c r="L16" s="191">
        <f t="shared" ref="L16:M16" si="4">K15-L15</f>
        <v>0</v>
      </c>
      <c r="M16" s="191">
        <f t="shared" si="4"/>
        <v>99.285664370606924</v>
      </c>
      <c r="N16" s="191">
        <f t="shared" ref="N16" si="5">M15-N15</f>
        <v>0</v>
      </c>
      <c r="O16" s="191">
        <f t="shared" ref="O16" si="6">N15-O15</f>
        <v>0</v>
      </c>
      <c r="P16" s="191">
        <f t="shared" ref="P16" si="7">O15-P15</f>
        <v>0</v>
      </c>
      <c r="Q16" s="191">
        <f t="shared" ref="Q16" si="8">P15-Q15</f>
        <v>0</v>
      </c>
      <c r="R16" s="191">
        <f t="shared" ref="R16" si="9">Q15-R15</f>
        <v>82.108252500000049</v>
      </c>
      <c r="S16" s="191">
        <f t="shared" ref="S16" si="10">R15-S15</f>
        <v>305.77500432000011</v>
      </c>
      <c r="T16" s="191">
        <f t="shared" ref="T16" si="11">S15-T15</f>
        <v>0</v>
      </c>
      <c r="U16" s="191">
        <f t="shared" ref="U16" si="12">T15-U15</f>
        <v>407.60095439318332</v>
      </c>
      <c r="V16" s="191">
        <f t="shared" ref="V16" si="13">U15-V15</f>
        <v>0</v>
      </c>
      <c r="W16" s="191">
        <f t="shared" ref="W16" si="14">V15-W15</f>
        <v>0</v>
      </c>
      <c r="X16" s="191">
        <f t="shared" ref="X16" si="15">W15-X15</f>
        <v>0</v>
      </c>
      <c r="Y16" s="191">
        <f t="shared" ref="Y16" si="16">X15-Y15</f>
        <v>0</v>
      </c>
      <c r="Z16" s="191">
        <f t="shared" ref="Z16" si="17">Y15-Z15</f>
        <v>28.876500000000007</v>
      </c>
      <c r="AA16" s="191">
        <f t="shared" ref="AA16" si="18">Z15-AA15</f>
        <v>0</v>
      </c>
      <c r="AB16" s="191">
        <f t="shared" ref="AB16" si="19">AA15-AB15</f>
        <v>0</v>
      </c>
      <c r="AC16" s="191">
        <f t="shared" ref="AC16" si="20">AB15-AC15</f>
        <v>0</v>
      </c>
      <c r="AD16" s="191">
        <f t="shared" ref="AD16" si="21">AC15-AD15</f>
        <v>0</v>
      </c>
      <c r="AE16" s="191">
        <f t="shared" ref="AE16" si="22">AD15-AE15</f>
        <v>104.80205735793901</v>
      </c>
      <c r="AF16" s="191">
        <f t="shared" ref="AF16" si="23">AE15-AF15</f>
        <v>0</v>
      </c>
      <c r="AG16" s="191">
        <f t="shared" ref="AG16" si="24">AF15-AG15</f>
        <v>0</v>
      </c>
      <c r="AH16" s="191">
        <f t="shared" ref="AH16" si="25">AG15-AH15</f>
        <v>0</v>
      </c>
      <c r="AI16" s="191">
        <f t="shared" ref="AI16" si="26">AH15-AI15</f>
        <v>0</v>
      </c>
      <c r="AJ16" s="191">
        <f t="shared" ref="AJ16" si="27">AI15-AJ15</f>
        <v>0</v>
      </c>
      <c r="AK16" s="191">
        <f t="shared" ref="AK16" si="28">AJ15-AK15</f>
        <v>0</v>
      </c>
      <c r="AL16" s="191">
        <f t="shared" ref="AL16" si="29">AK15-AL15</f>
        <v>0</v>
      </c>
      <c r="AM16" s="191">
        <f t="shared" ref="AM16" si="30">AL15-AM15</f>
        <v>0</v>
      </c>
      <c r="AN16" s="191">
        <f t="shared" ref="AN16" si="31">AM15-AN15</f>
        <v>0</v>
      </c>
      <c r="AO16" s="191">
        <f t="shared" ref="AO16" si="32">AN15-AO15</f>
        <v>0</v>
      </c>
      <c r="AP16" s="191">
        <f t="shared" ref="AP16" si="33">AO15-AP15</f>
        <v>0</v>
      </c>
      <c r="AQ16" s="191">
        <f t="shared" ref="AQ16" si="34">AP15-AQ15</f>
        <v>0</v>
      </c>
      <c r="AR16" s="191">
        <f t="shared" ref="AR16" si="35">AQ15-AR15</f>
        <v>0</v>
      </c>
      <c r="AS16" s="191">
        <f t="shared" ref="AS16" si="36">AR15-AS15</f>
        <v>0</v>
      </c>
      <c r="AT16" s="191">
        <f t="shared" ref="AT16" si="37">AS15-AT15</f>
        <v>0</v>
      </c>
      <c r="AU16" s="191">
        <f t="shared" ref="AU16" si="38">AT15-AU15</f>
        <v>0</v>
      </c>
      <c r="AV16" s="85"/>
    </row>
    <row r="17" spans="1:48" ht="15.75" customHeight="1" x14ac:dyDescent="0.3">
      <c r="A17" s="183" t="s">
        <v>482</v>
      </c>
      <c r="B17" s="188"/>
      <c r="C17" s="189"/>
      <c r="D17" s="189"/>
      <c r="E17" s="75"/>
      <c r="F17" s="75"/>
      <c r="G17" s="75"/>
      <c r="H17" s="75"/>
      <c r="I17" s="75"/>
      <c r="J17" s="80"/>
      <c r="K17" s="177">
        <v>0</v>
      </c>
      <c r="L17" s="193">
        <f t="shared" ref="L17:M17" si="39">$K15-L15</f>
        <v>0</v>
      </c>
      <c r="M17" s="193">
        <f t="shared" si="39"/>
        <v>99.285664370606924</v>
      </c>
      <c r="N17" s="193">
        <f t="shared" ref="N17:AU17" si="40">$K15-N15</f>
        <v>99.285664370606924</v>
      </c>
      <c r="O17" s="193">
        <f t="shared" si="40"/>
        <v>99.285664370606924</v>
      </c>
      <c r="P17" s="193">
        <f t="shared" si="40"/>
        <v>99.285664370606924</v>
      </c>
      <c r="Q17" s="193">
        <f t="shared" si="40"/>
        <v>99.285664370606924</v>
      </c>
      <c r="R17" s="193">
        <f t="shared" si="40"/>
        <v>181.39391687060697</v>
      </c>
      <c r="S17" s="193">
        <f t="shared" si="40"/>
        <v>487.16892119060708</v>
      </c>
      <c r="T17" s="193">
        <f t="shared" si="40"/>
        <v>487.16892119060708</v>
      </c>
      <c r="U17" s="193">
        <f t="shared" si="40"/>
        <v>894.76987558379039</v>
      </c>
      <c r="V17" s="193">
        <f t="shared" si="40"/>
        <v>894.76987558379039</v>
      </c>
      <c r="W17" s="193">
        <f t="shared" si="40"/>
        <v>894.76987558379039</v>
      </c>
      <c r="X17" s="193">
        <f t="shared" si="40"/>
        <v>894.76987558379039</v>
      </c>
      <c r="Y17" s="193">
        <f t="shared" si="40"/>
        <v>894.76987558379039</v>
      </c>
      <c r="Z17" s="193">
        <f t="shared" si="40"/>
        <v>923.64637558379036</v>
      </c>
      <c r="AA17" s="193">
        <f t="shared" si="40"/>
        <v>923.64637558379036</v>
      </c>
      <c r="AB17" s="193">
        <f t="shared" si="40"/>
        <v>923.64637558379036</v>
      </c>
      <c r="AC17" s="193">
        <f t="shared" si="40"/>
        <v>923.64637558379036</v>
      </c>
      <c r="AD17" s="193">
        <f t="shared" si="40"/>
        <v>923.64637558379036</v>
      </c>
      <c r="AE17" s="193">
        <f t="shared" si="40"/>
        <v>1028.4484329417294</v>
      </c>
      <c r="AF17" s="193">
        <f t="shared" si="40"/>
        <v>1028.4484329417294</v>
      </c>
      <c r="AG17" s="193">
        <f t="shared" si="40"/>
        <v>1028.4484329417294</v>
      </c>
      <c r="AH17" s="193">
        <f t="shared" si="40"/>
        <v>1028.4484329417294</v>
      </c>
      <c r="AI17" s="193">
        <f t="shared" si="40"/>
        <v>1028.4484329417294</v>
      </c>
      <c r="AJ17" s="193">
        <f t="shared" si="40"/>
        <v>1028.4484329417294</v>
      </c>
      <c r="AK17" s="193">
        <f t="shared" si="40"/>
        <v>1028.4484329417294</v>
      </c>
      <c r="AL17" s="193">
        <f t="shared" si="40"/>
        <v>1028.4484329417294</v>
      </c>
      <c r="AM17" s="193">
        <f t="shared" si="40"/>
        <v>1028.4484329417294</v>
      </c>
      <c r="AN17" s="193">
        <f t="shared" si="40"/>
        <v>1028.4484329417294</v>
      </c>
      <c r="AO17" s="193">
        <f t="shared" si="40"/>
        <v>1028.4484329417294</v>
      </c>
      <c r="AP17" s="193">
        <f t="shared" si="40"/>
        <v>1028.4484329417294</v>
      </c>
      <c r="AQ17" s="193">
        <f t="shared" si="40"/>
        <v>1028.4484329417294</v>
      </c>
      <c r="AR17" s="193">
        <f t="shared" si="40"/>
        <v>1028.4484329417294</v>
      </c>
      <c r="AS17" s="193">
        <f t="shared" si="40"/>
        <v>1028.4484329417294</v>
      </c>
      <c r="AT17" s="193">
        <f t="shared" si="40"/>
        <v>1028.4484329417294</v>
      </c>
      <c r="AU17" s="193">
        <f t="shared" si="40"/>
        <v>1028.4484329417294</v>
      </c>
      <c r="AV17" s="81"/>
    </row>
    <row r="18" spans="1:48" ht="15.75" customHeight="1" x14ac:dyDescent="0.3">
      <c r="A18" s="196" t="s">
        <v>66</v>
      </c>
      <c r="B18" s="209">
        <f>SUMPRODUCT(B5:B14,C5:C14)/C15</f>
        <v>9.552960563894878</v>
      </c>
      <c r="C18" s="56"/>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s="83" customFormat="1"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15.75" customHeight="1" x14ac:dyDescent="0.3">
      <c r="A20" s="518" t="s">
        <v>2</v>
      </c>
      <c r="B20" s="519"/>
      <c r="C20" s="519"/>
      <c r="D20" s="519"/>
    </row>
    <row r="21" spans="1:48" ht="15.75" customHeight="1" x14ac:dyDescent="0.3">
      <c r="A21" s="520" t="s">
        <v>520</v>
      </c>
      <c r="B21" s="521"/>
      <c r="C21" s="521"/>
      <c r="D21" s="522"/>
    </row>
    <row r="22" spans="1:48" ht="15.75" customHeight="1" x14ac:dyDescent="0.3"/>
    <row r="23" spans="1:48" ht="15.75" customHeight="1" x14ac:dyDescent="0.3"/>
    <row r="24" spans="1:48" ht="15.75" customHeight="1" x14ac:dyDescent="0.3"/>
  </sheetData>
  <mergeCells count="7">
    <mergeCell ref="A20:D20"/>
    <mergeCell ref="A21:D21"/>
    <mergeCell ref="AV3:AV4"/>
    <mergeCell ref="A3:A4"/>
    <mergeCell ref="B3:B4"/>
    <mergeCell ref="C3:C4"/>
    <mergeCell ref="D3:D4"/>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82DD-A945-4E9E-8D2F-9C69AFE15E08}">
  <dimension ref="A1:AV19"/>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496</v>
      </c>
    </row>
    <row r="2" spans="1:48" s="83" customFormat="1" ht="15.75" customHeight="1" x14ac:dyDescent="0.3">
      <c r="A2" s="82"/>
    </row>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90</v>
      </c>
      <c r="B5" s="203">
        <v>8</v>
      </c>
      <c r="C5" s="204">
        <v>384.20629292808007</v>
      </c>
      <c r="D5" s="205">
        <v>1</v>
      </c>
      <c r="E5" s="206"/>
      <c r="F5" s="206"/>
      <c r="G5" s="206"/>
      <c r="H5" s="206"/>
      <c r="I5" s="206"/>
      <c r="J5" s="206"/>
      <c r="K5" s="180">
        <v>384.20629292808007</v>
      </c>
      <c r="L5" s="180">
        <v>384.20629292808007</v>
      </c>
      <c r="M5" s="180">
        <v>384.20629292808007</v>
      </c>
      <c r="N5" s="180">
        <v>384.20629292808007</v>
      </c>
      <c r="O5" s="180">
        <v>384.20629292808007</v>
      </c>
      <c r="P5" s="180">
        <v>384.20629292808007</v>
      </c>
      <c r="Q5" s="180">
        <v>384.20629292808007</v>
      </c>
      <c r="R5" s="180">
        <v>384.20629292808007</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1" si="1">SUM(E5:AU5)</f>
        <v>3073.6503434246406</v>
      </c>
    </row>
    <row r="6" spans="1:48" ht="15.75" customHeight="1" x14ac:dyDescent="0.3">
      <c r="A6" s="202" t="s">
        <v>44</v>
      </c>
      <c r="B6" s="203">
        <v>10</v>
      </c>
      <c r="C6" s="204">
        <v>419.56557344009127</v>
      </c>
      <c r="D6" s="205">
        <v>1</v>
      </c>
      <c r="E6" s="206"/>
      <c r="F6" s="206"/>
      <c r="G6" s="206"/>
      <c r="H6" s="206"/>
      <c r="I6" s="206"/>
      <c r="J6" s="206"/>
      <c r="K6" s="180">
        <v>419.56557344009127</v>
      </c>
      <c r="L6" s="180">
        <v>419.56557344009127</v>
      </c>
      <c r="M6" s="180">
        <v>419.56557344009127</v>
      </c>
      <c r="N6" s="180">
        <v>419.56557344009127</v>
      </c>
      <c r="O6" s="180">
        <v>419.56557344009127</v>
      </c>
      <c r="P6" s="180">
        <v>419.56557344009127</v>
      </c>
      <c r="Q6" s="180">
        <v>419.56557344009127</v>
      </c>
      <c r="R6" s="180">
        <v>419.56557344009127</v>
      </c>
      <c r="S6" s="180">
        <v>419.56557344009127</v>
      </c>
      <c r="T6" s="180">
        <v>419.56557344009127</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4195.6557344009125</v>
      </c>
    </row>
    <row r="7" spans="1:48" ht="15.75" customHeight="1" x14ac:dyDescent="0.3">
      <c r="A7" s="202" t="s">
        <v>193</v>
      </c>
      <c r="B7" s="203">
        <v>8</v>
      </c>
      <c r="C7" s="204">
        <v>80.811662365938005</v>
      </c>
      <c r="D7" s="205">
        <v>1</v>
      </c>
      <c r="E7" s="206"/>
      <c r="F7" s="206"/>
      <c r="G7" s="206"/>
      <c r="H7" s="206"/>
      <c r="I7" s="206"/>
      <c r="J7" s="206"/>
      <c r="K7" s="180">
        <v>80.811662365938005</v>
      </c>
      <c r="L7" s="180">
        <v>80.811662365938005</v>
      </c>
      <c r="M7" s="180">
        <v>80.811662365938005</v>
      </c>
      <c r="N7" s="180">
        <v>80.811662365938005</v>
      </c>
      <c r="O7" s="180">
        <v>80.811662365938005</v>
      </c>
      <c r="P7" s="180">
        <v>80.811662365938005</v>
      </c>
      <c r="Q7" s="180">
        <v>80.811662365938005</v>
      </c>
      <c r="R7" s="180">
        <v>80.811662365938005</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646.49329892750404</v>
      </c>
    </row>
    <row r="8" spans="1:48" ht="15.75" customHeight="1" x14ac:dyDescent="0.3">
      <c r="A8" s="202" t="s">
        <v>45</v>
      </c>
      <c r="B8" s="203">
        <v>15</v>
      </c>
      <c r="C8" s="204">
        <v>73.489983525</v>
      </c>
      <c r="D8" s="205">
        <v>1</v>
      </c>
      <c r="E8" s="206"/>
      <c r="F8" s="206"/>
      <c r="G8" s="206"/>
      <c r="H8" s="206"/>
      <c r="I8" s="206"/>
      <c r="J8" s="206"/>
      <c r="K8" s="180">
        <v>73.489983525</v>
      </c>
      <c r="L8" s="180">
        <v>73.489983525</v>
      </c>
      <c r="M8" s="180">
        <v>73.489983525</v>
      </c>
      <c r="N8" s="180">
        <v>73.489983525</v>
      </c>
      <c r="O8" s="180">
        <v>73.489983525</v>
      </c>
      <c r="P8" s="180">
        <v>73.489983525</v>
      </c>
      <c r="Q8" s="180">
        <v>73.489983525</v>
      </c>
      <c r="R8" s="180">
        <v>73.489983525</v>
      </c>
      <c r="S8" s="180">
        <v>73.489983525</v>
      </c>
      <c r="T8" s="180">
        <v>73.489983525</v>
      </c>
      <c r="U8" s="180">
        <v>73.489983525</v>
      </c>
      <c r="V8" s="180">
        <v>73.489983525</v>
      </c>
      <c r="W8" s="180">
        <v>73.489983525</v>
      </c>
      <c r="X8" s="180">
        <v>73.489983525</v>
      </c>
      <c r="Y8" s="180">
        <v>73.489983525</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1102.3497528749999</v>
      </c>
    </row>
    <row r="9" spans="1:48" ht="15.75" customHeight="1" x14ac:dyDescent="0.3">
      <c r="A9" s="202" t="s">
        <v>192</v>
      </c>
      <c r="B9" s="203">
        <v>20</v>
      </c>
      <c r="C9" s="204">
        <v>100.42534310535876</v>
      </c>
      <c r="D9" s="205">
        <v>1</v>
      </c>
      <c r="E9" s="206"/>
      <c r="F9" s="206"/>
      <c r="G9" s="206"/>
      <c r="H9" s="206"/>
      <c r="I9" s="206"/>
      <c r="J9" s="206"/>
      <c r="K9" s="180">
        <v>100.42534310535876</v>
      </c>
      <c r="L9" s="180">
        <v>100.42534310535876</v>
      </c>
      <c r="M9" s="180">
        <v>100.42534310535876</v>
      </c>
      <c r="N9" s="180">
        <v>100.42534310535876</v>
      </c>
      <c r="O9" s="180">
        <v>100.42534310535876</v>
      </c>
      <c r="P9" s="180">
        <v>100.42534310535876</v>
      </c>
      <c r="Q9" s="180">
        <v>100.42534310535876</v>
      </c>
      <c r="R9" s="180">
        <v>100.42534310535876</v>
      </c>
      <c r="S9" s="180">
        <v>100.42534310535876</v>
      </c>
      <c r="T9" s="180">
        <v>100.42534310535876</v>
      </c>
      <c r="U9" s="180">
        <v>100.42534310535876</v>
      </c>
      <c r="V9" s="180">
        <v>100.42534310535876</v>
      </c>
      <c r="W9" s="180">
        <v>100.42534310535876</v>
      </c>
      <c r="X9" s="180">
        <v>100.42534310535876</v>
      </c>
      <c r="Y9" s="180">
        <v>100.42534310535876</v>
      </c>
      <c r="Z9" s="180">
        <v>100.42534310535876</v>
      </c>
      <c r="AA9" s="180">
        <v>100.42534310535876</v>
      </c>
      <c r="AB9" s="180">
        <v>100.42534310535876</v>
      </c>
      <c r="AC9" s="180">
        <v>100.42534310535876</v>
      </c>
      <c r="AD9" s="180">
        <v>100.42534310535876</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2008.5068621071746</v>
      </c>
    </row>
    <row r="10" spans="1:48" ht="15.75" customHeight="1" x14ac:dyDescent="0.3">
      <c r="A10" s="202" t="s">
        <v>194</v>
      </c>
      <c r="B10" s="203">
        <v>20</v>
      </c>
      <c r="C10" s="204">
        <v>57.362714253982347</v>
      </c>
      <c r="D10" s="205">
        <v>1</v>
      </c>
      <c r="E10" s="206"/>
      <c r="F10" s="206"/>
      <c r="G10" s="206"/>
      <c r="H10" s="206"/>
      <c r="I10" s="206"/>
      <c r="J10" s="206"/>
      <c r="K10" s="180">
        <v>57.362714253982347</v>
      </c>
      <c r="L10" s="180">
        <v>57.362714253982347</v>
      </c>
      <c r="M10" s="180">
        <v>57.362714253982347</v>
      </c>
      <c r="N10" s="180">
        <v>57.362714253982347</v>
      </c>
      <c r="O10" s="180">
        <v>57.362714253982347</v>
      </c>
      <c r="P10" s="180">
        <v>57.362714253982347</v>
      </c>
      <c r="Q10" s="180">
        <v>57.362714253982347</v>
      </c>
      <c r="R10" s="180">
        <v>57.362714253982347</v>
      </c>
      <c r="S10" s="180">
        <v>57.362714253982347</v>
      </c>
      <c r="T10" s="180">
        <v>57.362714253982347</v>
      </c>
      <c r="U10" s="180">
        <v>57.362714253982347</v>
      </c>
      <c r="V10" s="180">
        <v>57.362714253982347</v>
      </c>
      <c r="W10" s="180">
        <v>57.362714253982347</v>
      </c>
      <c r="X10" s="180">
        <v>57.362714253982347</v>
      </c>
      <c r="Y10" s="180">
        <v>57.362714253982347</v>
      </c>
      <c r="Z10" s="180">
        <v>57.362714253982347</v>
      </c>
      <c r="AA10" s="180">
        <v>57.362714253982347</v>
      </c>
      <c r="AB10" s="180">
        <v>57.362714253982347</v>
      </c>
      <c r="AC10" s="180">
        <v>57.362714253982347</v>
      </c>
      <c r="AD10" s="180">
        <v>57.362714253982347</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1147.2542850796476</v>
      </c>
    </row>
    <row r="11" spans="1:48" ht="15.75" customHeight="1" x14ac:dyDescent="0.3">
      <c r="A11" s="202" t="s">
        <v>186</v>
      </c>
      <c r="B11" s="203">
        <v>10</v>
      </c>
      <c r="C11" s="204">
        <v>36.084879075527596</v>
      </c>
      <c r="D11" s="205">
        <v>1</v>
      </c>
      <c r="E11" s="206"/>
      <c r="F11" s="206"/>
      <c r="G11" s="206"/>
      <c r="H11" s="206"/>
      <c r="I11" s="206"/>
      <c r="J11" s="206"/>
      <c r="K11" s="180">
        <v>36.084879075527596</v>
      </c>
      <c r="L11" s="180">
        <v>36.084879075527596</v>
      </c>
      <c r="M11" s="180">
        <v>36.084879075527596</v>
      </c>
      <c r="N11" s="180">
        <v>36.084879075527596</v>
      </c>
      <c r="O11" s="180">
        <v>36.084879075527596</v>
      </c>
      <c r="P11" s="180">
        <v>36.084879075527596</v>
      </c>
      <c r="Q11" s="180">
        <v>36.084879075527596</v>
      </c>
      <c r="R11" s="180">
        <v>36.084879075527596</v>
      </c>
      <c r="S11" s="180">
        <v>36.084879075527596</v>
      </c>
      <c r="T11" s="180">
        <v>36.084879075527596</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360.84879075527601</v>
      </c>
    </row>
    <row r="12" spans="1:48" ht="15.75" customHeight="1" x14ac:dyDescent="0.3">
      <c r="A12" s="183" t="s">
        <v>480</v>
      </c>
      <c r="B12" s="199"/>
      <c r="C12" s="185">
        <f>SUM(C5:C11)</f>
        <v>1151.946448693978</v>
      </c>
      <c r="D12" s="208">
        <f>K12/C12</f>
        <v>1</v>
      </c>
      <c r="E12" s="86"/>
      <c r="F12" s="75"/>
      <c r="G12" s="75"/>
      <c r="H12" s="75"/>
      <c r="I12" s="75"/>
      <c r="J12" s="75"/>
      <c r="K12" s="185">
        <f t="shared" ref="K12:AV12" si="2">SUM(K5:K11)</f>
        <v>1151.946448693978</v>
      </c>
      <c r="L12" s="185">
        <f t="shared" si="2"/>
        <v>1151.946448693978</v>
      </c>
      <c r="M12" s="185">
        <f t="shared" si="2"/>
        <v>1151.946448693978</v>
      </c>
      <c r="N12" s="185">
        <f t="shared" si="2"/>
        <v>1151.946448693978</v>
      </c>
      <c r="O12" s="185">
        <f t="shared" si="2"/>
        <v>1151.946448693978</v>
      </c>
      <c r="P12" s="185">
        <f t="shared" si="2"/>
        <v>1151.946448693978</v>
      </c>
      <c r="Q12" s="185">
        <f t="shared" si="2"/>
        <v>1151.946448693978</v>
      </c>
      <c r="R12" s="185">
        <f t="shared" si="2"/>
        <v>1151.946448693978</v>
      </c>
      <c r="S12" s="185">
        <f t="shared" si="2"/>
        <v>686.92849339995996</v>
      </c>
      <c r="T12" s="185">
        <f t="shared" si="2"/>
        <v>686.92849339995996</v>
      </c>
      <c r="U12" s="185">
        <f t="shared" si="2"/>
        <v>231.27804088434112</v>
      </c>
      <c r="V12" s="185">
        <f t="shared" si="2"/>
        <v>231.27804088434112</v>
      </c>
      <c r="W12" s="185">
        <f t="shared" si="2"/>
        <v>231.27804088434112</v>
      </c>
      <c r="X12" s="185">
        <f t="shared" si="2"/>
        <v>231.27804088434112</v>
      </c>
      <c r="Y12" s="185">
        <f t="shared" si="2"/>
        <v>231.27804088434112</v>
      </c>
      <c r="Z12" s="185">
        <f t="shared" ref="Z12:AU12" si="3">SUM(Z5:Z11)</f>
        <v>157.78805735934111</v>
      </c>
      <c r="AA12" s="185">
        <f t="shared" si="3"/>
        <v>157.78805735934111</v>
      </c>
      <c r="AB12" s="185">
        <f t="shared" si="3"/>
        <v>157.78805735934111</v>
      </c>
      <c r="AC12" s="185">
        <f t="shared" si="3"/>
        <v>157.78805735934111</v>
      </c>
      <c r="AD12" s="185">
        <f t="shared" si="3"/>
        <v>157.78805735934111</v>
      </c>
      <c r="AE12" s="185">
        <f t="shared" si="3"/>
        <v>0</v>
      </c>
      <c r="AF12" s="185">
        <f t="shared" si="3"/>
        <v>0</v>
      </c>
      <c r="AG12" s="185">
        <f t="shared" si="3"/>
        <v>0</v>
      </c>
      <c r="AH12" s="185">
        <f t="shared" si="3"/>
        <v>0</v>
      </c>
      <c r="AI12" s="185">
        <f t="shared" si="3"/>
        <v>0</v>
      </c>
      <c r="AJ12" s="185">
        <f t="shared" si="3"/>
        <v>0</v>
      </c>
      <c r="AK12" s="185">
        <f t="shared" si="3"/>
        <v>0</v>
      </c>
      <c r="AL12" s="185">
        <f t="shared" si="3"/>
        <v>0</v>
      </c>
      <c r="AM12" s="185">
        <f t="shared" si="3"/>
        <v>0</v>
      </c>
      <c r="AN12" s="185">
        <f t="shared" si="3"/>
        <v>0</v>
      </c>
      <c r="AO12" s="185">
        <f t="shared" si="3"/>
        <v>0</v>
      </c>
      <c r="AP12" s="185">
        <f t="shared" si="3"/>
        <v>0</v>
      </c>
      <c r="AQ12" s="185">
        <f t="shared" si="3"/>
        <v>0</v>
      </c>
      <c r="AR12" s="185">
        <f t="shared" si="3"/>
        <v>0</v>
      </c>
      <c r="AS12" s="185">
        <f t="shared" si="3"/>
        <v>0</v>
      </c>
      <c r="AT12" s="185">
        <f t="shared" si="3"/>
        <v>0</v>
      </c>
      <c r="AU12" s="185">
        <f t="shared" si="3"/>
        <v>0</v>
      </c>
      <c r="AV12" s="177">
        <f t="shared" si="2"/>
        <v>12534.759067570154</v>
      </c>
    </row>
    <row r="13" spans="1:48" ht="15.75" customHeight="1" x14ac:dyDescent="0.3">
      <c r="A13" s="183" t="s">
        <v>481</v>
      </c>
      <c r="B13" s="188"/>
      <c r="C13" s="189"/>
      <c r="D13" s="200"/>
      <c r="E13" s="78"/>
      <c r="F13" s="78"/>
      <c r="G13" s="78"/>
      <c r="H13" s="78"/>
      <c r="I13" s="78"/>
      <c r="J13" s="79"/>
      <c r="K13" s="177">
        <f>K12-K12</f>
        <v>0</v>
      </c>
      <c r="L13" s="191">
        <f>K12-L12</f>
        <v>0</v>
      </c>
      <c r="M13" s="191">
        <f t="shared" ref="M13:Y13" si="4">L12-M12</f>
        <v>0</v>
      </c>
      <c r="N13" s="191">
        <f t="shared" si="4"/>
        <v>0</v>
      </c>
      <c r="O13" s="191">
        <f t="shared" si="4"/>
        <v>0</v>
      </c>
      <c r="P13" s="191">
        <f t="shared" si="4"/>
        <v>0</v>
      </c>
      <c r="Q13" s="191">
        <f t="shared" si="4"/>
        <v>0</v>
      </c>
      <c r="R13" s="191">
        <f t="shared" si="4"/>
        <v>0</v>
      </c>
      <c r="S13" s="191">
        <f t="shared" si="4"/>
        <v>465.01795529401807</v>
      </c>
      <c r="T13" s="191">
        <f t="shared" si="4"/>
        <v>0</v>
      </c>
      <c r="U13" s="191">
        <f t="shared" si="4"/>
        <v>455.65045251561884</v>
      </c>
      <c r="V13" s="191">
        <f t="shared" si="4"/>
        <v>0</v>
      </c>
      <c r="W13" s="191">
        <f t="shared" si="4"/>
        <v>0</v>
      </c>
      <c r="X13" s="191">
        <f t="shared" si="4"/>
        <v>0</v>
      </c>
      <c r="Y13" s="191">
        <f t="shared" si="4"/>
        <v>0</v>
      </c>
      <c r="Z13" s="191">
        <f t="shared" ref="Z13" si="5">Y12-Z12</f>
        <v>73.489983525000014</v>
      </c>
      <c r="AA13" s="191">
        <f t="shared" ref="AA13" si="6">Z12-AA12</f>
        <v>0</v>
      </c>
      <c r="AB13" s="191">
        <f t="shared" ref="AB13" si="7">AA12-AB12</f>
        <v>0</v>
      </c>
      <c r="AC13" s="191">
        <f t="shared" ref="AC13" si="8">AB12-AC12</f>
        <v>0</v>
      </c>
      <c r="AD13" s="191">
        <f t="shared" ref="AD13" si="9">AC12-AD12</f>
        <v>0</v>
      </c>
      <c r="AE13" s="191">
        <f t="shared" ref="AE13" si="10">AD12-AE12</f>
        <v>157.78805735934111</v>
      </c>
      <c r="AF13" s="191">
        <f t="shared" ref="AF13" si="11">AE12-AF12</f>
        <v>0</v>
      </c>
      <c r="AG13" s="191">
        <f t="shared" ref="AG13" si="12">AF12-AG12</f>
        <v>0</v>
      </c>
      <c r="AH13" s="191">
        <f t="shared" ref="AH13" si="13">AG12-AH12</f>
        <v>0</v>
      </c>
      <c r="AI13" s="191">
        <f t="shared" ref="AI13" si="14">AH12-AI12</f>
        <v>0</v>
      </c>
      <c r="AJ13" s="191">
        <f t="shared" ref="AJ13" si="15">AI12-AJ12</f>
        <v>0</v>
      </c>
      <c r="AK13" s="191">
        <f t="shared" ref="AK13" si="16">AJ12-AK12</f>
        <v>0</v>
      </c>
      <c r="AL13" s="191">
        <f t="shared" ref="AL13" si="17">AK12-AL12</f>
        <v>0</v>
      </c>
      <c r="AM13" s="191">
        <f t="shared" ref="AM13" si="18">AL12-AM12</f>
        <v>0</v>
      </c>
      <c r="AN13" s="191">
        <f t="shared" ref="AN13" si="19">AM12-AN12</f>
        <v>0</v>
      </c>
      <c r="AO13" s="191">
        <f t="shared" ref="AO13" si="20">AN12-AO12</f>
        <v>0</v>
      </c>
      <c r="AP13" s="191">
        <f t="shared" ref="AP13" si="21">AO12-AP12</f>
        <v>0</v>
      </c>
      <c r="AQ13" s="191">
        <f t="shared" ref="AQ13" si="22">AP12-AQ12</f>
        <v>0</v>
      </c>
      <c r="AR13" s="191">
        <f t="shared" ref="AR13" si="23">AQ12-AR12</f>
        <v>0</v>
      </c>
      <c r="AS13" s="191">
        <f t="shared" ref="AS13" si="24">AR12-AS12</f>
        <v>0</v>
      </c>
      <c r="AT13" s="191">
        <f t="shared" ref="AT13" si="25">AS12-AT12</f>
        <v>0</v>
      </c>
      <c r="AU13" s="191">
        <f t="shared" ref="AU13" si="26">AT12-AU12</f>
        <v>0</v>
      </c>
      <c r="AV13" s="85"/>
    </row>
    <row r="14" spans="1:48" ht="15.75" customHeight="1" x14ac:dyDescent="0.3">
      <c r="A14" s="183" t="s">
        <v>482</v>
      </c>
      <c r="B14" s="188"/>
      <c r="C14" s="189"/>
      <c r="D14" s="189"/>
      <c r="E14" s="75"/>
      <c r="F14" s="75"/>
      <c r="G14" s="75"/>
      <c r="H14" s="75"/>
      <c r="I14" s="75"/>
      <c r="J14" s="80"/>
      <c r="K14" s="177">
        <f>$K12-K12</f>
        <v>0</v>
      </c>
      <c r="L14" s="193">
        <f t="shared" ref="L14:Y14" si="27">$K12-L12</f>
        <v>0</v>
      </c>
      <c r="M14" s="193">
        <f t="shared" si="27"/>
        <v>0</v>
      </c>
      <c r="N14" s="193">
        <f>$K12-N12</f>
        <v>0</v>
      </c>
      <c r="O14" s="193">
        <f t="shared" si="27"/>
        <v>0</v>
      </c>
      <c r="P14" s="193">
        <f t="shared" si="27"/>
        <v>0</v>
      </c>
      <c r="Q14" s="193">
        <f t="shared" si="27"/>
        <v>0</v>
      </c>
      <c r="R14" s="193">
        <f t="shared" si="27"/>
        <v>0</v>
      </c>
      <c r="S14" s="193">
        <f t="shared" si="27"/>
        <v>465.01795529401807</v>
      </c>
      <c r="T14" s="193">
        <f t="shared" si="27"/>
        <v>465.01795529401807</v>
      </c>
      <c r="U14" s="193">
        <f t="shared" si="27"/>
        <v>920.66840780963685</v>
      </c>
      <c r="V14" s="193">
        <f t="shared" si="27"/>
        <v>920.66840780963685</v>
      </c>
      <c r="W14" s="193">
        <f t="shared" si="27"/>
        <v>920.66840780963685</v>
      </c>
      <c r="X14" s="193">
        <f t="shared" si="27"/>
        <v>920.66840780963685</v>
      </c>
      <c r="Y14" s="193">
        <f t="shared" si="27"/>
        <v>920.66840780963685</v>
      </c>
      <c r="Z14" s="193">
        <f t="shared" ref="Z14:AU14" si="28">$K12-Z12</f>
        <v>994.15839133463692</v>
      </c>
      <c r="AA14" s="193">
        <f t="shared" si="28"/>
        <v>994.15839133463692</v>
      </c>
      <c r="AB14" s="193">
        <f t="shared" si="28"/>
        <v>994.15839133463692</v>
      </c>
      <c r="AC14" s="193">
        <f t="shared" si="28"/>
        <v>994.15839133463692</v>
      </c>
      <c r="AD14" s="193">
        <f t="shared" si="28"/>
        <v>994.15839133463692</v>
      </c>
      <c r="AE14" s="193">
        <f t="shared" si="28"/>
        <v>1151.946448693978</v>
      </c>
      <c r="AF14" s="193">
        <f t="shared" si="28"/>
        <v>1151.946448693978</v>
      </c>
      <c r="AG14" s="193">
        <f t="shared" si="28"/>
        <v>1151.946448693978</v>
      </c>
      <c r="AH14" s="193">
        <f t="shared" si="28"/>
        <v>1151.946448693978</v>
      </c>
      <c r="AI14" s="193">
        <f t="shared" si="28"/>
        <v>1151.946448693978</v>
      </c>
      <c r="AJ14" s="193">
        <f t="shared" si="28"/>
        <v>1151.946448693978</v>
      </c>
      <c r="AK14" s="193">
        <f t="shared" si="28"/>
        <v>1151.946448693978</v>
      </c>
      <c r="AL14" s="193">
        <f t="shared" si="28"/>
        <v>1151.946448693978</v>
      </c>
      <c r="AM14" s="193">
        <f t="shared" si="28"/>
        <v>1151.946448693978</v>
      </c>
      <c r="AN14" s="193">
        <f t="shared" si="28"/>
        <v>1151.946448693978</v>
      </c>
      <c r="AO14" s="193">
        <f t="shared" si="28"/>
        <v>1151.946448693978</v>
      </c>
      <c r="AP14" s="193">
        <f t="shared" si="28"/>
        <v>1151.946448693978</v>
      </c>
      <c r="AQ14" s="193">
        <f t="shared" si="28"/>
        <v>1151.946448693978</v>
      </c>
      <c r="AR14" s="193">
        <f t="shared" si="28"/>
        <v>1151.946448693978</v>
      </c>
      <c r="AS14" s="193">
        <f t="shared" si="28"/>
        <v>1151.946448693978</v>
      </c>
      <c r="AT14" s="193">
        <f t="shared" si="28"/>
        <v>1151.946448693978</v>
      </c>
      <c r="AU14" s="193">
        <f t="shared" si="28"/>
        <v>1151.946448693978</v>
      </c>
      <c r="AV14" s="81"/>
    </row>
    <row r="15" spans="1:48" ht="15.75" customHeight="1" x14ac:dyDescent="0.3">
      <c r="A15" s="196" t="s">
        <v>66</v>
      </c>
      <c r="B15" s="209">
        <f>SUMPRODUCT(B5:B11,C5:C11)/C12</f>
        <v>10.881373072317265</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83" customFormat="1" ht="15.75" customHeight="1" x14ac:dyDescent="0.25"/>
    <row r="17" spans="1:4" ht="15.75" customHeight="1" x14ac:dyDescent="0.3">
      <c r="A17" s="518" t="s">
        <v>2</v>
      </c>
      <c r="B17" s="519"/>
      <c r="C17" s="519"/>
      <c r="D17" s="519"/>
    </row>
    <row r="18" spans="1:4" ht="15.75" customHeight="1" x14ac:dyDescent="0.3">
      <c r="A18" s="520" t="s">
        <v>520</v>
      </c>
      <c r="B18" s="521"/>
      <c r="C18" s="521"/>
      <c r="D18" s="522"/>
    </row>
    <row r="19" spans="1:4" ht="15.75" customHeight="1" x14ac:dyDescent="0.3"/>
  </sheetData>
  <mergeCells count="7">
    <mergeCell ref="AV3:AV4"/>
    <mergeCell ref="A3:A4"/>
    <mergeCell ref="B3:B4"/>
    <mergeCell ref="C3:C4"/>
    <mergeCell ref="D3:D4"/>
    <mergeCell ref="A17:D17"/>
    <mergeCell ref="A18:D18"/>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A3EF-52B9-464C-81C7-A6399F7E6918}">
  <dimension ref="A1:AV21"/>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495</v>
      </c>
    </row>
    <row r="2" spans="1:48" ht="15.75" customHeight="1" x14ac:dyDescent="0.3"/>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139</v>
      </c>
      <c r="B5" s="203">
        <v>8</v>
      </c>
      <c r="C5" s="204">
        <v>919.84721545240006</v>
      </c>
      <c r="D5" s="205">
        <v>1</v>
      </c>
      <c r="E5" s="206"/>
      <c r="F5" s="206"/>
      <c r="G5" s="206"/>
      <c r="H5" s="206"/>
      <c r="I5" s="206"/>
      <c r="J5" s="206"/>
      <c r="K5" s="180">
        <v>919.84721545240006</v>
      </c>
      <c r="L5" s="180">
        <v>919.84721545240006</v>
      </c>
      <c r="M5" s="180">
        <v>919.84721545240006</v>
      </c>
      <c r="N5" s="180">
        <v>919.84721545240006</v>
      </c>
      <c r="O5" s="180">
        <v>919.84721545240006</v>
      </c>
      <c r="P5" s="180">
        <v>919.84721545240006</v>
      </c>
      <c r="Q5" s="180">
        <v>919.84721545240006</v>
      </c>
      <c r="R5" s="180">
        <v>919.84721545240006</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7358.7777236191996</v>
      </c>
    </row>
    <row r="6" spans="1:48" ht="15.75" customHeight="1" x14ac:dyDescent="0.3">
      <c r="A6" s="202" t="s">
        <v>133</v>
      </c>
      <c r="B6" s="203">
        <v>7</v>
      </c>
      <c r="C6" s="204">
        <v>257.47631000000001</v>
      </c>
      <c r="D6" s="205">
        <v>1</v>
      </c>
      <c r="E6" s="206"/>
      <c r="F6" s="206"/>
      <c r="G6" s="206"/>
      <c r="H6" s="206"/>
      <c r="I6" s="206"/>
      <c r="J6" s="206"/>
      <c r="K6" s="180">
        <v>257.47631000000001</v>
      </c>
      <c r="L6" s="180">
        <v>257.47631000000001</v>
      </c>
      <c r="M6" s="180">
        <v>257.47631000000001</v>
      </c>
      <c r="N6" s="180">
        <v>257.47631000000001</v>
      </c>
      <c r="O6" s="180">
        <v>257.47631000000001</v>
      </c>
      <c r="P6" s="180">
        <v>257.47631000000001</v>
      </c>
      <c r="Q6" s="180">
        <v>257.47631000000001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1802.3341700000001</v>
      </c>
    </row>
    <row r="7" spans="1:48" ht="15.75" customHeight="1" x14ac:dyDescent="0.3">
      <c r="A7" s="202" t="s">
        <v>44</v>
      </c>
      <c r="B7" s="203">
        <v>10</v>
      </c>
      <c r="C7" s="204">
        <v>226.21685754816727</v>
      </c>
      <c r="D7" s="205">
        <v>1</v>
      </c>
      <c r="E7" s="206"/>
      <c r="F7" s="206"/>
      <c r="G7" s="206"/>
      <c r="H7" s="206"/>
      <c r="I7" s="206"/>
      <c r="J7" s="206"/>
      <c r="K7" s="180">
        <v>226.21685754816727</v>
      </c>
      <c r="L7" s="180">
        <v>226.21685754816727</v>
      </c>
      <c r="M7" s="180">
        <v>226.21685754816727</v>
      </c>
      <c r="N7" s="180">
        <v>226.21685754816727</v>
      </c>
      <c r="O7" s="180">
        <v>226.21685754816727</v>
      </c>
      <c r="P7" s="180">
        <v>226.21685754816727</v>
      </c>
      <c r="Q7" s="180">
        <v>226.21685754816727</v>
      </c>
      <c r="R7" s="180">
        <v>226.21685754816727</v>
      </c>
      <c r="S7" s="180">
        <v>226.21685754816727</v>
      </c>
      <c r="T7" s="180">
        <v>226.21685754816727</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2262.1685754816731</v>
      </c>
    </row>
    <row r="8" spans="1:48" ht="15.75" customHeight="1" x14ac:dyDescent="0.3">
      <c r="A8" s="202" t="s">
        <v>45</v>
      </c>
      <c r="B8" s="203">
        <v>15</v>
      </c>
      <c r="C8" s="204">
        <v>91.37620800000002</v>
      </c>
      <c r="D8" s="205">
        <v>1</v>
      </c>
      <c r="E8" s="206"/>
      <c r="F8" s="206"/>
      <c r="G8" s="206"/>
      <c r="H8" s="206"/>
      <c r="I8" s="206"/>
      <c r="J8" s="206"/>
      <c r="K8" s="180">
        <v>91.37620800000002</v>
      </c>
      <c r="L8" s="180">
        <v>91.37620800000002</v>
      </c>
      <c r="M8" s="180">
        <v>91.37620800000002</v>
      </c>
      <c r="N8" s="180">
        <v>91.37620800000002</v>
      </c>
      <c r="O8" s="180">
        <v>91.37620800000002</v>
      </c>
      <c r="P8" s="180">
        <v>91.37620800000002</v>
      </c>
      <c r="Q8" s="180">
        <v>91.37620800000002</v>
      </c>
      <c r="R8" s="180">
        <v>91.37620800000002</v>
      </c>
      <c r="S8" s="180">
        <v>91.37620800000002</v>
      </c>
      <c r="T8" s="180">
        <v>91.37620800000002</v>
      </c>
      <c r="U8" s="180">
        <v>91.37620800000002</v>
      </c>
      <c r="V8" s="180">
        <v>91.37620800000002</v>
      </c>
      <c r="W8" s="180">
        <v>91.37620800000002</v>
      </c>
      <c r="X8" s="180">
        <v>91.37620800000002</v>
      </c>
      <c r="Y8" s="180">
        <v>91.37620800000002</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1370.6431200000006</v>
      </c>
    </row>
    <row r="9" spans="1:48" ht="15.75" customHeight="1" x14ac:dyDescent="0.3">
      <c r="A9" s="202" t="s">
        <v>187</v>
      </c>
      <c r="B9" s="203">
        <v>10</v>
      </c>
      <c r="C9" s="204">
        <v>89.792672531091171</v>
      </c>
      <c r="D9" s="205">
        <v>1</v>
      </c>
      <c r="E9" s="206"/>
      <c r="F9" s="206"/>
      <c r="G9" s="206"/>
      <c r="H9" s="206"/>
      <c r="I9" s="206"/>
      <c r="J9" s="206"/>
      <c r="K9" s="180">
        <v>89.792672531091171</v>
      </c>
      <c r="L9" s="180">
        <v>89.792672531091171</v>
      </c>
      <c r="M9" s="180">
        <v>89.792672531091171</v>
      </c>
      <c r="N9" s="180">
        <v>89.792672531091171</v>
      </c>
      <c r="O9" s="180">
        <v>89.792672531091171</v>
      </c>
      <c r="P9" s="180">
        <v>89.792672531091171</v>
      </c>
      <c r="Q9" s="180">
        <v>89.792672531091171</v>
      </c>
      <c r="R9" s="180">
        <v>89.792672531091171</v>
      </c>
      <c r="S9" s="180">
        <v>89.792672531091171</v>
      </c>
      <c r="T9" s="180">
        <v>89.792672531091171</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897.92672531091171</v>
      </c>
    </row>
    <row r="10" spans="1:48" ht="15.75" customHeight="1" x14ac:dyDescent="0.3">
      <c r="A10" s="202" t="s">
        <v>108</v>
      </c>
      <c r="B10" s="203">
        <v>20</v>
      </c>
      <c r="C10" s="204">
        <v>58.022196117801123</v>
      </c>
      <c r="D10" s="205">
        <v>1</v>
      </c>
      <c r="E10" s="206"/>
      <c r="F10" s="206"/>
      <c r="G10" s="206"/>
      <c r="H10" s="206"/>
      <c r="I10" s="206"/>
      <c r="J10" s="206"/>
      <c r="K10" s="180">
        <v>58.022196117801123</v>
      </c>
      <c r="L10" s="180">
        <v>58.022196117801123</v>
      </c>
      <c r="M10" s="180">
        <v>58.022196117801123</v>
      </c>
      <c r="N10" s="180">
        <v>58.022196117801123</v>
      </c>
      <c r="O10" s="180">
        <v>58.022196117801123</v>
      </c>
      <c r="P10" s="180">
        <v>58.022196117801123</v>
      </c>
      <c r="Q10" s="180">
        <v>58.022196117801123</v>
      </c>
      <c r="R10" s="180">
        <v>58.022196117801123</v>
      </c>
      <c r="S10" s="180">
        <v>58.022196117801123</v>
      </c>
      <c r="T10" s="180">
        <v>58.022196117801123</v>
      </c>
      <c r="U10" s="180">
        <v>58.022196117801123</v>
      </c>
      <c r="V10" s="180">
        <v>58.022196117801123</v>
      </c>
      <c r="W10" s="180">
        <v>58.022196117801123</v>
      </c>
      <c r="X10" s="180">
        <v>58.022196117801123</v>
      </c>
      <c r="Y10" s="180">
        <v>58.022196117801123</v>
      </c>
      <c r="Z10" s="180">
        <v>58.022196117801123</v>
      </c>
      <c r="AA10" s="180">
        <v>58.022196117801123</v>
      </c>
      <c r="AB10" s="180">
        <v>58.022196117801123</v>
      </c>
      <c r="AC10" s="180">
        <v>58.022196117801123</v>
      </c>
      <c r="AD10" s="180">
        <v>58.022196117801123</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1160.4439223560228</v>
      </c>
    </row>
    <row r="11" spans="1:48" ht="15.75" customHeight="1" x14ac:dyDescent="0.3">
      <c r="A11" s="202" t="s">
        <v>186</v>
      </c>
      <c r="B11" s="203">
        <v>10</v>
      </c>
      <c r="C11" s="204">
        <v>22.0465571379038</v>
      </c>
      <c r="D11" s="205">
        <v>1</v>
      </c>
      <c r="E11" s="206"/>
      <c r="F11" s="206"/>
      <c r="G11" s="206"/>
      <c r="H11" s="206"/>
      <c r="I11" s="206"/>
      <c r="J11" s="206"/>
      <c r="K11" s="180">
        <v>22.0465571379038</v>
      </c>
      <c r="L11" s="180">
        <v>22.0465571379038</v>
      </c>
      <c r="M11" s="180">
        <v>22.0465571379038</v>
      </c>
      <c r="N11" s="180">
        <v>22.0465571379038</v>
      </c>
      <c r="O11" s="180">
        <v>22.0465571379038</v>
      </c>
      <c r="P11" s="180">
        <v>22.0465571379038</v>
      </c>
      <c r="Q11" s="180">
        <v>22.0465571379038</v>
      </c>
      <c r="R11" s="180">
        <v>22.0465571379038</v>
      </c>
      <c r="S11" s="180">
        <v>22.0465571379038</v>
      </c>
      <c r="T11" s="180">
        <v>22.0465571379038</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220.46557137903795</v>
      </c>
    </row>
    <row r="12" spans="1:48" ht="15.75" customHeight="1" x14ac:dyDescent="0.3">
      <c r="A12" s="183" t="s">
        <v>480</v>
      </c>
      <c r="B12" s="199"/>
      <c r="C12" s="185">
        <f>SUM(C5:C11)</f>
        <v>1664.7780167873639</v>
      </c>
      <c r="D12" s="208">
        <f>K12/C12</f>
        <v>1</v>
      </c>
      <c r="E12" s="86"/>
      <c r="F12" s="75"/>
      <c r="G12" s="75"/>
      <c r="H12" s="75"/>
      <c r="I12" s="75"/>
      <c r="J12" s="75"/>
      <c r="K12" s="185">
        <f t="shared" ref="K12:AV12" si="2">SUM(K5:K11)</f>
        <v>1664.7780167873639</v>
      </c>
      <c r="L12" s="185">
        <f t="shared" si="2"/>
        <v>1664.7780167873639</v>
      </c>
      <c r="M12" s="185">
        <f t="shared" si="2"/>
        <v>1664.7780167873639</v>
      </c>
      <c r="N12" s="185">
        <f t="shared" si="2"/>
        <v>1664.7780167873639</v>
      </c>
      <c r="O12" s="185">
        <f t="shared" si="2"/>
        <v>1664.7780167873639</v>
      </c>
      <c r="P12" s="185">
        <f t="shared" si="2"/>
        <v>1664.7780167873639</v>
      </c>
      <c r="Q12" s="185">
        <f t="shared" si="2"/>
        <v>1664.7780167873639</v>
      </c>
      <c r="R12" s="185">
        <f t="shared" si="2"/>
        <v>1407.3017067873634</v>
      </c>
      <c r="S12" s="185">
        <f t="shared" si="2"/>
        <v>487.45449133496334</v>
      </c>
      <c r="T12" s="185">
        <f t="shared" si="2"/>
        <v>487.45449133496334</v>
      </c>
      <c r="U12" s="185">
        <f t="shared" si="2"/>
        <v>149.39840411780114</v>
      </c>
      <c r="V12" s="185">
        <f t="shared" si="2"/>
        <v>149.39840411780114</v>
      </c>
      <c r="W12" s="185">
        <f t="shared" si="2"/>
        <v>149.39840411780114</v>
      </c>
      <c r="X12" s="185">
        <f t="shared" si="2"/>
        <v>149.39840411780114</v>
      </c>
      <c r="Y12" s="185">
        <f t="shared" si="2"/>
        <v>149.39840411780114</v>
      </c>
      <c r="Z12" s="185">
        <f t="shared" si="2"/>
        <v>58.022196117801123</v>
      </c>
      <c r="AA12" s="185">
        <f t="shared" si="2"/>
        <v>58.022196117801123</v>
      </c>
      <c r="AB12" s="185">
        <f t="shared" si="2"/>
        <v>58.022196117801123</v>
      </c>
      <c r="AC12" s="185">
        <f t="shared" ref="AC12:AU12" si="3">SUM(AC5:AC11)</f>
        <v>58.022196117801123</v>
      </c>
      <c r="AD12" s="185">
        <f t="shared" si="3"/>
        <v>58.022196117801123</v>
      </c>
      <c r="AE12" s="185">
        <f t="shared" si="3"/>
        <v>0</v>
      </c>
      <c r="AF12" s="185">
        <f t="shared" si="3"/>
        <v>0</v>
      </c>
      <c r="AG12" s="185">
        <f t="shared" si="3"/>
        <v>0</v>
      </c>
      <c r="AH12" s="185">
        <f t="shared" si="3"/>
        <v>0</v>
      </c>
      <c r="AI12" s="185">
        <f t="shared" si="3"/>
        <v>0</v>
      </c>
      <c r="AJ12" s="185">
        <f t="shared" si="3"/>
        <v>0</v>
      </c>
      <c r="AK12" s="185">
        <f t="shared" si="3"/>
        <v>0</v>
      </c>
      <c r="AL12" s="185">
        <f t="shared" si="3"/>
        <v>0</v>
      </c>
      <c r="AM12" s="185">
        <f t="shared" si="3"/>
        <v>0</v>
      </c>
      <c r="AN12" s="185">
        <f t="shared" si="3"/>
        <v>0</v>
      </c>
      <c r="AO12" s="185">
        <f t="shared" si="3"/>
        <v>0</v>
      </c>
      <c r="AP12" s="185">
        <f t="shared" si="3"/>
        <v>0</v>
      </c>
      <c r="AQ12" s="185">
        <f t="shared" si="3"/>
        <v>0</v>
      </c>
      <c r="AR12" s="185">
        <f t="shared" si="3"/>
        <v>0</v>
      </c>
      <c r="AS12" s="185">
        <f t="shared" si="3"/>
        <v>0</v>
      </c>
      <c r="AT12" s="185">
        <f t="shared" si="3"/>
        <v>0</v>
      </c>
      <c r="AU12" s="185">
        <f t="shared" si="3"/>
        <v>0</v>
      </c>
      <c r="AV12" s="177">
        <f t="shared" si="2"/>
        <v>15072.759808146846</v>
      </c>
    </row>
    <row r="13" spans="1:48" ht="15.75" customHeight="1" x14ac:dyDescent="0.3">
      <c r="A13" s="183" t="s">
        <v>481</v>
      </c>
      <c r="B13" s="188"/>
      <c r="C13" s="189"/>
      <c r="D13" s="200"/>
      <c r="E13" s="78"/>
      <c r="F13" s="78"/>
      <c r="G13" s="78"/>
      <c r="H13" s="78"/>
      <c r="I13" s="78"/>
      <c r="J13" s="79"/>
      <c r="K13" s="177">
        <f>K12-K12</f>
        <v>0</v>
      </c>
      <c r="L13" s="191">
        <f t="shared" ref="L13" si="4">K12-L12</f>
        <v>0</v>
      </c>
      <c r="M13" s="191">
        <f t="shared" ref="M13" si="5">L12-M12</f>
        <v>0</v>
      </c>
      <c r="N13" s="191">
        <f>M12-N12</f>
        <v>0</v>
      </c>
      <c r="O13" s="191">
        <f t="shared" ref="O13" si="6">N12-O12</f>
        <v>0</v>
      </c>
      <c r="P13" s="191">
        <f t="shared" ref="P13" si="7">O12-P12</f>
        <v>0</v>
      </c>
      <c r="Q13" s="191">
        <f t="shared" ref="Q13" si="8">P12-Q12</f>
        <v>0</v>
      </c>
      <c r="R13" s="191">
        <f t="shared" ref="R13" si="9">Q12-R12</f>
        <v>257.47631000000047</v>
      </c>
      <c r="S13" s="191">
        <f t="shared" ref="S13" si="10">R12-S12</f>
        <v>919.84721545240006</v>
      </c>
      <c r="T13" s="191">
        <f t="shared" ref="T13" si="11">S12-T12</f>
        <v>0</v>
      </c>
      <c r="U13" s="191">
        <f t="shared" ref="U13" si="12">T12-U12</f>
        <v>338.0560872171622</v>
      </c>
      <c r="V13" s="191">
        <f t="shared" ref="V13" si="13">U12-V12</f>
        <v>0</v>
      </c>
      <c r="W13" s="191">
        <f t="shared" ref="W13" si="14">V12-W12</f>
        <v>0</v>
      </c>
      <c r="X13" s="191">
        <f t="shared" ref="X13" si="15">W12-X12</f>
        <v>0</v>
      </c>
      <c r="Y13" s="191">
        <f t="shared" ref="Y13" si="16">X12-Y12</f>
        <v>0</v>
      </c>
      <c r="Z13" s="191">
        <f t="shared" ref="Z13" si="17">Y12-Z12</f>
        <v>91.37620800000002</v>
      </c>
      <c r="AA13" s="191">
        <f t="shared" ref="AA13" si="18">Z12-AA12</f>
        <v>0</v>
      </c>
      <c r="AB13" s="191">
        <f t="shared" ref="AB13" si="19">AA12-AB12</f>
        <v>0</v>
      </c>
      <c r="AC13" s="191">
        <f t="shared" ref="AC13" si="20">AB12-AC12</f>
        <v>0</v>
      </c>
      <c r="AD13" s="191">
        <f t="shared" ref="AD13" si="21">AC12-AD12</f>
        <v>0</v>
      </c>
      <c r="AE13" s="191">
        <f t="shared" ref="AE13" si="22">AD12-AE12</f>
        <v>58.022196117801123</v>
      </c>
      <c r="AF13" s="191">
        <f t="shared" ref="AF13" si="23">AE12-AF12</f>
        <v>0</v>
      </c>
      <c r="AG13" s="191">
        <f t="shared" ref="AG13" si="24">AF12-AG12</f>
        <v>0</v>
      </c>
      <c r="AH13" s="191">
        <f t="shared" ref="AH13" si="25">AG12-AH12</f>
        <v>0</v>
      </c>
      <c r="AI13" s="191">
        <f t="shared" ref="AI13" si="26">AH12-AI12</f>
        <v>0</v>
      </c>
      <c r="AJ13" s="191">
        <f t="shared" ref="AJ13" si="27">AI12-AJ12</f>
        <v>0</v>
      </c>
      <c r="AK13" s="191">
        <f t="shared" ref="AK13" si="28">AJ12-AK12</f>
        <v>0</v>
      </c>
      <c r="AL13" s="191">
        <f t="shared" ref="AL13" si="29">AK12-AL12</f>
        <v>0</v>
      </c>
      <c r="AM13" s="191">
        <f t="shared" ref="AM13" si="30">AL12-AM12</f>
        <v>0</v>
      </c>
      <c r="AN13" s="191">
        <f t="shared" ref="AN13" si="31">AM12-AN12</f>
        <v>0</v>
      </c>
      <c r="AO13" s="191">
        <f t="shared" ref="AO13" si="32">AN12-AO12</f>
        <v>0</v>
      </c>
      <c r="AP13" s="191">
        <f t="shared" ref="AP13" si="33">AO12-AP12</f>
        <v>0</v>
      </c>
      <c r="AQ13" s="191">
        <f t="shared" ref="AQ13" si="34">AP12-AQ12</f>
        <v>0</v>
      </c>
      <c r="AR13" s="191">
        <f t="shared" ref="AR13" si="35">AQ12-AR12</f>
        <v>0</v>
      </c>
      <c r="AS13" s="191">
        <f t="shared" ref="AS13" si="36">AR12-AS12</f>
        <v>0</v>
      </c>
      <c r="AT13" s="191">
        <f t="shared" ref="AT13" si="37">AS12-AT12</f>
        <v>0</v>
      </c>
      <c r="AU13" s="191">
        <f t="shared" ref="AU13" si="38">AT12-AU12</f>
        <v>0</v>
      </c>
      <c r="AV13" s="85"/>
    </row>
    <row r="14" spans="1:48" ht="15.75" customHeight="1" x14ac:dyDescent="0.3">
      <c r="A14" s="183" t="s">
        <v>482</v>
      </c>
      <c r="B14" s="188"/>
      <c r="C14" s="189"/>
      <c r="D14" s="189"/>
      <c r="E14" s="75"/>
      <c r="F14" s="75"/>
      <c r="G14" s="75"/>
      <c r="H14" s="75"/>
      <c r="I14" s="75"/>
      <c r="J14" s="80"/>
      <c r="K14" s="177">
        <f>$K12-K12</f>
        <v>0</v>
      </c>
      <c r="L14" s="193">
        <f t="shared" ref="L14:AB14" si="39">$K12-L12</f>
        <v>0</v>
      </c>
      <c r="M14" s="193">
        <f t="shared" si="39"/>
        <v>0</v>
      </c>
      <c r="N14" s="193">
        <f>$K12-N12</f>
        <v>0</v>
      </c>
      <c r="O14" s="193">
        <f t="shared" si="39"/>
        <v>0</v>
      </c>
      <c r="P14" s="193">
        <f t="shared" si="39"/>
        <v>0</v>
      </c>
      <c r="Q14" s="193">
        <f t="shared" si="39"/>
        <v>0</v>
      </c>
      <c r="R14" s="193">
        <f t="shared" si="39"/>
        <v>257.47631000000047</v>
      </c>
      <c r="S14" s="193">
        <f t="shared" si="39"/>
        <v>1177.3235254524006</v>
      </c>
      <c r="T14" s="193">
        <f t="shared" si="39"/>
        <v>1177.3235254524006</v>
      </c>
      <c r="U14" s="193">
        <f t="shared" si="39"/>
        <v>1515.3796126695627</v>
      </c>
      <c r="V14" s="193">
        <f t="shared" si="39"/>
        <v>1515.3796126695627</v>
      </c>
      <c r="W14" s="193">
        <f t="shared" si="39"/>
        <v>1515.3796126695627</v>
      </c>
      <c r="X14" s="193">
        <f t="shared" si="39"/>
        <v>1515.3796126695627</v>
      </c>
      <c r="Y14" s="193">
        <f t="shared" si="39"/>
        <v>1515.3796126695627</v>
      </c>
      <c r="Z14" s="193">
        <f t="shared" si="39"/>
        <v>1606.7558206695628</v>
      </c>
      <c r="AA14" s="193">
        <f t="shared" si="39"/>
        <v>1606.7558206695628</v>
      </c>
      <c r="AB14" s="193">
        <f t="shared" si="39"/>
        <v>1606.7558206695628</v>
      </c>
      <c r="AC14" s="193">
        <f t="shared" ref="AC14:AU14" si="40">$K12-AC12</f>
        <v>1606.7558206695628</v>
      </c>
      <c r="AD14" s="193">
        <f t="shared" si="40"/>
        <v>1606.7558206695628</v>
      </c>
      <c r="AE14" s="193">
        <f t="shared" si="40"/>
        <v>1664.7780167873639</v>
      </c>
      <c r="AF14" s="193">
        <f t="shared" si="40"/>
        <v>1664.7780167873639</v>
      </c>
      <c r="AG14" s="193">
        <f t="shared" si="40"/>
        <v>1664.7780167873639</v>
      </c>
      <c r="AH14" s="193">
        <f t="shared" si="40"/>
        <v>1664.7780167873639</v>
      </c>
      <c r="AI14" s="193">
        <f t="shared" si="40"/>
        <v>1664.7780167873639</v>
      </c>
      <c r="AJ14" s="193">
        <f t="shared" si="40"/>
        <v>1664.7780167873639</v>
      </c>
      <c r="AK14" s="193">
        <f t="shared" si="40"/>
        <v>1664.7780167873639</v>
      </c>
      <c r="AL14" s="193">
        <f t="shared" si="40"/>
        <v>1664.7780167873639</v>
      </c>
      <c r="AM14" s="193">
        <f t="shared" si="40"/>
        <v>1664.7780167873639</v>
      </c>
      <c r="AN14" s="193">
        <f t="shared" si="40"/>
        <v>1664.7780167873639</v>
      </c>
      <c r="AO14" s="193">
        <f t="shared" si="40"/>
        <v>1664.7780167873639</v>
      </c>
      <c r="AP14" s="193">
        <f t="shared" si="40"/>
        <v>1664.7780167873639</v>
      </c>
      <c r="AQ14" s="193">
        <f t="shared" si="40"/>
        <v>1664.7780167873639</v>
      </c>
      <c r="AR14" s="193">
        <f t="shared" si="40"/>
        <v>1664.7780167873639</v>
      </c>
      <c r="AS14" s="193">
        <f t="shared" si="40"/>
        <v>1664.7780167873639</v>
      </c>
      <c r="AT14" s="193">
        <f t="shared" si="40"/>
        <v>1664.7780167873639</v>
      </c>
      <c r="AU14" s="193">
        <f t="shared" si="40"/>
        <v>1664.7780167873639</v>
      </c>
      <c r="AV14" s="81"/>
    </row>
    <row r="15" spans="1:48" ht="15.75" customHeight="1" x14ac:dyDescent="0.3">
      <c r="A15" s="196" t="s">
        <v>66</v>
      </c>
      <c r="B15" s="209">
        <f>SUMPRODUCT(B5:B11,C5:C11)/C12</f>
        <v>9.0539156909542697</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83" customFormat="1" ht="15.75" customHeight="1" x14ac:dyDescent="0.25"/>
    <row r="17" spans="1:4" ht="15.75" customHeight="1" x14ac:dyDescent="0.3">
      <c r="A17" s="518" t="s">
        <v>2</v>
      </c>
      <c r="B17" s="519"/>
      <c r="C17" s="519"/>
      <c r="D17" s="519"/>
    </row>
    <row r="18" spans="1:4" ht="15.75" customHeight="1" x14ac:dyDescent="0.3">
      <c r="A18" s="520" t="s">
        <v>520</v>
      </c>
      <c r="B18" s="521"/>
      <c r="C18" s="521"/>
      <c r="D18" s="522"/>
    </row>
    <row r="19" spans="1:4" ht="15.75" customHeight="1" x14ac:dyDescent="0.3"/>
    <row r="20" spans="1:4" ht="15.75" customHeight="1" x14ac:dyDescent="0.3"/>
    <row r="21" spans="1:4" ht="15.75" customHeight="1" x14ac:dyDescent="0.3"/>
  </sheetData>
  <mergeCells count="7">
    <mergeCell ref="AV3:AV4"/>
    <mergeCell ref="A3:A4"/>
    <mergeCell ref="B3:B4"/>
    <mergeCell ref="C3:C4"/>
    <mergeCell ref="D3:D4"/>
    <mergeCell ref="A17:D17"/>
    <mergeCell ref="A18:D18"/>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F7C9-C8B6-41E1-B9C2-1DCACDC7AC68}">
  <dimension ref="A1:AV20"/>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498</v>
      </c>
    </row>
    <row r="2" spans="1:48" ht="15.75" customHeight="1" x14ac:dyDescent="0.3"/>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139</v>
      </c>
      <c r="B5" s="203">
        <v>8</v>
      </c>
      <c r="C5" s="204">
        <v>151.5566345364</v>
      </c>
      <c r="D5" s="205">
        <v>1</v>
      </c>
      <c r="E5" s="206"/>
      <c r="F5" s="206"/>
      <c r="G5" s="206"/>
      <c r="H5" s="206"/>
      <c r="I5" s="206"/>
      <c r="J5" s="206"/>
      <c r="K5" s="180">
        <v>151.5566345364</v>
      </c>
      <c r="L5" s="180">
        <v>151.5566345364</v>
      </c>
      <c r="M5" s="180">
        <v>151.5566345364</v>
      </c>
      <c r="N5" s="180">
        <v>151.5566345364</v>
      </c>
      <c r="O5" s="180">
        <v>151.5566345364</v>
      </c>
      <c r="P5" s="180">
        <v>151.5566345364</v>
      </c>
      <c r="Q5" s="180">
        <v>151.5566345364</v>
      </c>
      <c r="R5" s="180">
        <v>151.5566345364</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0" si="1">SUM(E5:AU5)</f>
        <v>1212.4530762912</v>
      </c>
    </row>
    <row r="6" spans="1:48" ht="15.75" customHeight="1" x14ac:dyDescent="0.3">
      <c r="A6" s="202" t="s">
        <v>133</v>
      </c>
      <c r="B6" s="203">
        <v>7</v>
      </c>
      <c r="C6" s="204">
        <v>30.087330000000001</v>
      </c>
      <c r="D6" s="205">
        <v>1</v>
      </c>
      <c r="E6" s="206"/>
      <c r="F6" s="206"/>
      <c r="G6" s="206"/>
      <c r="H6" s="206"/>
      <c r="I6" s="206"/>
      <c r="J6" s="206"/>
      <c r="K6" s="180">
        <v>30.087330000000001</v>
      </c>
      <c r="L6" s="180">
        <v>30.087330000000001</v>
      </c>
      <c r="M6" s="180">
        <v>30.087330000000001</v>
      </c>
      <c r="N6" s="180">
        <v>30.087330000000001</v>
      </c>
      <c r="O6" s="180">
        <v>30.087330000000001</v>
      </c>
      <c r="P6" s="180">
        <v>30.087330000000001</v>
      </c>
      <c r="Q6" s="180">
        <v>30.087330000000001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210.61131000000003</v>
      </c>
    </row>
    <row r="7" spans="1:48" ht="15.75" customHeight="1" x14ac:dyDescent="0.3">
      <c r="A7" s="202" t="s">
        <v>44</v>
      </c>
      <c r="B7" s="203">
        <v>10</v>
      </c>
      <c r="C7" s="204">
        <v>17.638694467153929</v>
      </c>
      <c r="D7" s="205">
        <v>1</v>
      </c>
      <c r="E7" s="206"/>
      <c r="F7" s="206"/>
      <c r="G7" s="206"/>
      <c r="H7" s="206"/>
      <c r="I7" s="206"/>
      <c r="J7" s="206"/>
      <c r="K7" s="180">
        <v>17.638694467153929</v>
      </c>
      <c r="L7" s="180">
        <v>17.638694467153929</v>
      </c>
      <c r="M7" s="180">
        <v>17.638694467153929</v>
      </c>
      <c r="N7" s="180">
        <v>17.638694467153929</v>
      </c>
      <c r="O7" s="180">
        <v>17.638694467153929</v>
      </c>
      <c r="P7" s="180">
        <v>17.638694467153929</v>
      </c>
      <c r="Q7" s="180">
        <v>17.638694467153929</v>
      </c>
      <c r="R7" s="180">
        <v>17.638694467153929</v>
      </c>
      <c r="S7" s="180">
        <v>17.638694467153929</v>
      </c>
      <c r="T7" s="180">
        <v>17.638694467153929</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176.38694467153928</v>
      </c>
    </row>
    <row r="8" spans="1:48" ht="15.75" customHeight="1" x14ac:dyDescent="0.3">
      <c r="A8" s="202" t="s">
        <v>187</v>
      </c>
      <c r="B8" s="203">
        <v>10</v>
      </c>
      <c r="C8" s="204">
        <v>11.099716080825891</v>
      </c>
      <c r="D8" s="205">
        <v>1</v>
      </c>
      <c r="E8" s="206"/>
      <c r="F8" s="206"/>
      <c r="G8" s="206"/>
      <c r="H8" s="206"/>
      <c r="I8" s="206"/>
      <c r="J8" s="206"/>
      <c r="K8" s="180">
        <v>11.099716080825891</v>
      </c>
      <c r="L8" s="180">
        <v>11.099716080825891</v>
      </c>
      <c r="M8" s="180">
        <v>11.099716080825891</v>
      </c>
      <c r="N8" s="180">
        <v>11.099716080825891</v>
      </c>
      <c r="O8" s="180">
        <v>11.099716080825891</v>
      </c>
      <c r="P8" s="180">
        <v>11.099716080825891</v>
      </c>
      <c r="Q8" s="180">
        <v>11.099716080825891</v>
      </c>
      <c r="R8" s="180">
        <v>11.099716080825891</v>
      </c>
      <c r="S8" s="180">
        <v>11.099716080825891</v>
      </c>
      <c r="T8" s="180">
        <v>11.099716080825891</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110.99716080825888</v>
      </c>
    </row>
    <row r="9" spans="1:48" ht="15.75" customHeight="1" x14ac:dyDescent="0.3">
      <c r="A9" s="202" t="s">
        <v>334</v>
      </c>
      <c r="B9" s="203">
        <v>10</v>
      </c>
      <c r="C9" s="204">
        <v>3.5516828225717174</v>
      </c>
      <c r="D9" s="205">
        <v>1</v>
      </c>
      <c r="E9" s="206"/>
      <c r="F9" s="206"/>
      <c r="G9" s="206"/>
      <c r="H9" s="206"/>
      <c r="I9" s="206"/>
      <c r="J9" s="206"/>
      <c r="K9" s="180">
        <v>3.5516828225717174</v>
      </c>
      <c r="L9" s="180">
        <v>3.5516828225717174</v>
      </c>
      <c r="M9" s="180">
        <v>3.5516828225717174</v>
      </c>
      <c r="N9" s="180">
        <v>3.5516828225717174</v>
      </c>
      <c r="O9" s="180">
        <v>3.5516828225717174</v>
      </c>
      <c r="P9" s="180">
        <v>3.5516828225717174</v>
      </c>
      <c r="Q9" s="180">
        <v>3.5516828225717174</v>
      </c>
      <c r="R9" s="180">
        <v>3.5516828225717174</v>
      </c>
      <c r="S9" s="180">
        <v>3.5516828225717174</v>
      </c>
      <c r="T9" s="180">
        <v>3.5516828225717174</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35.516828225717177</v>
      </c>
    </row>
    <row r="10" spans="1:48" ht="15.75" customHeight="1" x14ac:dyDescent="0.3">
      <c r="A10" s="202" t="s">
        <v>186</v>
      </c>
      <c r="B10" s="203">
        <v>10</v>
      </c>
      <c r="C10" s="204">
        <v>2.3164913150329665</v>
      </c>
      <c r="D10" s="205">
        <v>1</v>
      </c>
      <c r="E10" s="206"/>
      <c r="F10" s="206"/>
      <c r="G10" s="206"/>
      <c r="H10" s="206"/>
      <c r="I10" s="206"/>
      <c r="J10" s="206"/>
      <c r="K10" s="180">
        <v>2.3164913150329665</v>
      </c>
      <c r="L10" s="180">
        <v>2.3164913150329665</v>
      </c>
      <c r="M10" s="180">
        <v>2.3164913150329665</v>
      </c>
      <c r="N10" s="180">
        <v>2.3164913150329665</v>
      </c>
      <c r="O10" s="180">
        <v>2.3164913150329665</v>
      </c>
      <c r="P10" s="180">
        <v>2.3164913150329665</v>
      </c>
      <c r="Q10" s="180">
        <v>2.3164913150329665</v>
      </c>
      <c r="R10" s="180">
        <v>2.3164913150329665</v>
      </c>
      <c r="S10" s="180">
        <v>2.3164913150329665</v>
      </c>
      <c r="T10" s="180">
        <v>2.3164913150329665</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23.164913150329664</v>
      </c>
    </row>
    <row r="11" spans="1:48" ht="15.75" customHeight="1" x14ac:dyDescent="0.3">
      <c r="A11" s="183" t="s">
        <v>480</v>
      </c>
      <c r="B11" s="199"/>
      <c r="C11" s="185">
        <f>SUM(C5:C10)</f>
        <v>216.2505492219845</v>
      </c>
      <c r="D11" s="208">
        <v>1</v>
      </c>
      <c r="E11" s="86"/>
      <c r="F11" s="75"/>
      <c r="G11" s="78"/>
      <c r="H11" s="78"/>
      <c r="I11" s="78"/>
      <c r="J11" s="75"/>
      <c r="K11" s="185">
        <f>SUM(K5:K10)</f>
        <v>216.2505492219845</v>
      </c>
      <c r="L11" s="185">
        <f t="shared" ref="L11:Y11" si="2">SUM(L5:L10)</f>
        <v>216.2505492219845</v>
      </c>
      <c r="M11" s="185">
        <f t="shared" si="2"/>
        <v>216.2505492219845</v>
      </c>
      <c r="N11" s="185">
        <f t="shared" si="2"/>
        <v>216.2505492219845</v>
      </c>
      <c r="O11" s="185">
        <f t="shared" si="2"/>
        <v>216.2505492219845</v>
      </c>
      <c r="P11" s="185">
        <f t="shared" si="2"/>
        <v>216.2505492219845</v>
      </c>
      <c r="Q11" s="185">
        <f t="shared" si="2"/>
        <v>216.2505492219845</v>
      </c>
      <c r="R11" s="185">
        <f t="shared" si="2"/>
        <v>186.16321922198449</v>
      </c>
      <c r="S11" s="185">
        <f t="shared" si="2"/>
        <v>34.606584685584508</v>
      </c>
      <c r="T11" s="185">
        <f t="shared" si="2"/>
        <v>34.606584685584508</v>
      </c>
      <c r="U11" s="185">
        <f t="shared" si="2"/>
        <v>0</v>
      </c>
      <c r="V11" s="185">
        <f t="shared" si="2"/>
        <v>0</v>
      </c>
      <c r="W11" s="185">
        <f t="shared" si="2"/>
        <v>0</v>
      </c>
      <c r="X11" s="185">
        <f t="shared" si="2"/>
        <v>0</v>
      </c>
      <c r="Y11" s="185">
        <f t="shared" si="2"/>
        <v>0</v>
      </c>
      <c r="Z11" s="185">
        <f t="shared" ref="Z11:AA11" si="3">SUM(Z5:Z10)</f>
        <v>0</v>
      </c>
      <c r="AA11" s="185">
        <f t="shared" si="3"/>
        <v>0</v>
      </c>
      <c r="AB11" s="185">
        <f t="shared" ref="AB11:AU11" si="4">SUM(AB5:AB10)</f>
        <v>0</v>
      </c>
      <c r="AC11" s="185">
        <f t="shared" si="4"/>
        <v>0</v>
      </c>
      <c r="AD11" s="185">
        <f t="shared" si="4"/>
        <v>0</v>
      </c>
      <c r="AE11" s="185">
        <f t="shared" si="4"/>
        <v>0</v>
      </c>
      <c r="AF11" s="185">
        <f t="shared" si="4"/>
        <v>0</v>
      </c>
      <c r="AG11" s="185">
        <f t="shared" si="4"/>
        <v>0</v>
      </c>
      <c r="AH11" s="185">
        <f t="shared" si="4"/>
        <v>0</v>
      </c>
      <c r="AI11" s="185">
        <f t="shared" si="4"/>
        <v>0</v>
      </c>
      <c r="AJ11" s="185">
        <f t="shared" si="4"/>
        <v>0</v>
      </c>
      <c r="AK11" s="185">
        <f t="shared" si="4"/>
        <v>0</v>
      </c>
      <c r="AL11" s="185">
        <f t="shared" si="4"/>
        <v>0</v>
      </c>
      <c r="AM11" s="185">
        <f t="shared" si="4"/>
        <v>0</v>
      </c>
      <c r="AN11" s="185">
        <f t="shared" si="4"/>
        <v>0</v>
      </c>
      <c r="AO11" s="185">
        <f t="shared" si="4"/>
        <v>0</v>
      </c>
      <c r="AP11" s="185">
        <f t="shared" si="4"/>
        <v>0</v>
      </c>
      <c r="AQ11" s="185">
        <f t="shared" si="4"/>
        <v>0</v>
      </c>
      <c r="AR11" s="185">
        <f t="shared" si="4"/>
        <v>0</v>
      </c>
      <c r="AS11" s="185">
        <f t="shared" si="4"/>
        <v>0</v>
      </c>
      <c r="AT11" s="185">
        <f t="shared" si="4"/>
        <v>0</v>
      </c>
      <c r="AU11" s="185">
        <f t="shared" si="4"/>
        <v>0</v>
      </c>
      <c r="AV11" s="177">
        <f>SUM(AV5:AV10)</f>
        <v>1769.1302331470454</v>
      </c>
    </row>
    <row r="12" spans="1:48" ht="15.75" customHeight="1" x14ac:dyDescent="0.3">
      <c r="A12" s="183" t="s">
        <v>481</v>
      </c>
      <c r="B12" s="188"/>
      <c r="C12" s="189"/>
      <c r="D12" s="200"/>
      <c r="E12" s="78"/>
      <c r="F12" s="78"/>
      <c r="G12" s="78"/>
      <c r="H12" s="78"/>
      <c r="I12" s="78"/>
      <c r="J12" s="79"/>
      <c r="K12" s="177">
        <v>0</v>
      </c>
      <c r="L12" s="191">
        <f t="shared" ref="L12" si="5">K11-L11</f>
        <v>0</v>
      </c>
      <c r="M12" s="191">
        <f t="shared" ref="M12" si="6">L11-M11</f>
        <v>0</v>
      </c>
      <c r="N12" s="191">
        <f t="shared" ref="N12" si="7">M11-N11</f>
        <v>0</v>
      </c>
      <c r="O12" s="191">
        <f t="shared" ref="O12" si="8">N11-O11</f>
        <v>0</v>
      </c>
      <c r="P12" s="191">
        <f t="shared" ref="P12" si="9">O11-P11</f>
        <v>0</v>
      </c>
      <c r="Q12" s="191">
        <f t="shared" ref="Q12" si="10">P11-Q11</f>
        <v>0</v>
      </c>
      <c r="R12" s="191">
        <f t="shared" ref="R12" si="11">Q11-R11</f>
        <v>30.087330000000009</v>
      </c>
      <c r="S12" s="191">
        <f t="shared" ref="S12" si="12">R11-S11</f>
        <v>151.5566345364</v>
      </c>
      <c r="T12" s="191">
        <f t="shared" ref="T12" si="13">S11-T11</f>
        <v>0</v>
      </c>
      <c r="U12" s="191">
        <f t="shared" ref="U12" si="14">T11-U11</f>
        <v>34.606584685584508</v>
      </c>
      <c r="V12" s="191">
        <f t="shared" ref="V12:Y12" si="15">U11-V11</f>
        <v>0</v>
      </c>
      <c r="W12" s="191">
        <f t="shared" si="15"/>
        <v>0</v>
      </c>
      <c r="X12" s="191">
        <f t="shared" si="15"/>
        <v>0</v>
      </c>
      <c r="Y12" s="191">
        <f t="shared" si="15"/>
        <v>0</v>
      </c>
      <c r="Z12" s="191">
        <f>N11-Z11</f>
        <v>216.2505492219845</v>
      </c>
      <c r="AA12" s="191">
        <f t="shared" ref="AA12" si="16">Z11-AA11</f>
        <v>0</v>
      </c>
      <c r="AB12" s="191">
        <f t="shared" ref="AB12" si="17">AA11-AB11</f>
        <v>0</v>
      </c>
      <c r="AC12" s="191">
        <f t="shared" ref="AC12" si="18">AB11-AC11</f>
        <v>0</v>
      </c>
      <c r="AD12" s="191">
        <f t="shared" ref="AD12" si="19">AC11-AD11</f>
        <v>0</v>
      </c>
      <c r="AE12" s="191">
        <f t="shared" ref="AE12" si="20">AD11-AE11</f>
        <v>0</v>
      </c>
      <c r="AF12" s="191">
        <f t="shared" ref="AF12" si="21">AE11-AF11</f>
        <v>0</v>
      </c>
      <c r="AG12" s="191">
        <f t="shared" ref="AG12" si="22">AF11-AG11</f>
        <v>0</v>
      </c>
      <c r="AH12" s="191">
        <f t="shared" ref="AH12" si="23">AG11-AH11</f>
        <v>0</v>
      </c>
      <c r="AI12" s="191">
        <f t="shared" ref="AI12" si="24">AH11-AI11</f>
        <v>0</v>
      </c>
      <c r="AJ12" s="191">
        <f t="shared" ref="AJ12" si="25">AI11-AJ11</f>
        <v>0</v>
      </c>
      <c r="AK12" s="191">
        <f t="shared" ref="AK12" si="26">AJ11-AK11</f>
        <v>0</v>
      </c>
      <c r="AL12" s="191">
        <f t="shared" ref="AL12" si="27">AK11-AL11</f>
        <v>0</v>
      </c>
      <c r="AM12" s="191">
        <f t="shared" ref="AM12" si="28">AL11-AM11</f>
        <v>0</v>
      </c>
      <c r="AN12" s="191">
        <f t="shared" ref="AN12" si="29">AM11-AN11</f>
        <v>0</v>
      </c>
      <c r="AO12" s="191">
        <f t="shared" ref="AO12" si="30">AN11-AO11</f>
        <v>0</v>
      </c>
      <c r="AP12" s="191">
        <f t="shared" ref="AP12" si="31">AO11-AP11</f>
        <v>0</v>
      </c>
      <c r="AQ12" s="191">
        <f t="shared" ref="AQ12" si="32">AP11-AQ11</f>
        <v>0</v>
      </c>
      <c r="AR12" s="191">
        <f t="shared" ref="AR12" si="33">AQ11-AR11</f>
        <v>0</v>
      </c>
      <c r="AS12" s="191">
        <f t="shared" ref="AS12" si="34">AR11-AS11</f>
        <v>0</v>
      </c>
      <c r="AT12" s="191">
        <f t="shared" ref="AT12" si="35">AS11-AT11</f>
        <v>0</v>
      </c>
      <c r="AU12" s="191">
        <f t="shared" ref="AU12" si="36">AT11-AU11</f>
        <v>0</v>
      </c>
      <c r="AV12" s="85"/>
    </row>
    <row r="13" spans="1:48" ht="15.75" customHeight="1" x14ac:dyDescent="0.3">
      <c r="A13" s="183" t="s">
        <v>482</v>
      </c>
      <c r="B13" s="188"/>
      <c r="C13" s="189"/>
      <c r="D13" s="189"/>
      <c r="E13" s="75"/>
      <c r="F13" s="75"/>
      <c r="G13" s="75"/>
      <c r="H13" s="75"/>
      <c r="I13" s="75"/>
      <c r="J13" s="80"/>
      <c r="K13" s="177">
        <v>0</v>
      </c>
      <c r="L13" s="193">
        <f t="shared" ref="L13:U13" si="37">$K11-L11</f>
        <v>0</v>
      </c>
      <c r="M13" s="193">
        <f t="shared" si="37"/>
        <v>0</v>
      </c>
      <c r="N13" s="193">
        <f t="shared" si="37"/>
        <v>0</v>
      </c>
      <c r="O13" s="193">
        <f t="shared" si="37"/>
        <v>0</v>
      </c>
      <c r="P13" s="193">
        <f t="shared" si="37"/>
        <v>0</v>
      </c>
      <c r="Q13" s="193">
        <f t="shared" si="37"/>
        <v>0</v>
      </c>
      <c r="R13" s="193">
        <f t="shared" si="37"/>
        <v>30.087330000000009</v>
      </c>
      <c r="S13" s="193">
        <f t="shared" si="37"/>
        <v>181.64396453640001</v>
      </c>
      <c r="T13" s="193">
        <f t="shared" si="37"/>
        <v>181.64396453640001</v>
      </c>
      <c r="U13" s="193">
        <f t="shared" si="37"/>
        <v>216.2505492219845</v>
      </c>
      <c r="V13" s="193">
        <f t="shared" ref="V13:Y13" si="38">$K11-V11</f>
        <v>216.2505492219845</v>
      </c>
      <c r="W13" s="193">
        <f t="shared" si="38"/>
        <v>216.2505492219845</v>
      </c>
      <c r="X13" s="193">
        <f t="shared" si="38"/>
        <v>216.2505492219845</v>
      </c>
      <c r="Y13" s="193">
        <f t="shared" si="38"/>
        <v>216.2505492219845</v>
      </c>
      <c r="Z13" s="193">
        <f t="shared" ref="Z13:AA13" si="39">$K11-Z11</f>
        <v>216.2505492219845</v>
      </c>
      <c r="AA13" s="193">
        <f t="shared" si="39"/>
        <v>216.2505492219845</v>
      </c>
      <c r="AB13" s="193">
        <f t="shared" ref="AB13:AU13" si="40">$K11-AB11</f>
        <v>216.2505492219845</v>
      </c>
      <c r="AC13" s="193">
        <f t="shared" si="40"/>
        <v>216.2505492219845</v>
      </c>
      <c r="AD13" s="193">
        <f t="shared" si="40"/>
        <v>216.2505492219845</v>
      </c>
      <c r="AE13" s="193">
        <f t="shared" si="40"/>
        <v>216.2505492219845</v>
      </c>
      <c r="AF13" s="193">
        <f t="shared" si="40"/>
        <v>216.2505492219845</v>
      </c>
      <c r="AG13" s="193">
        <f t="shared" si="40"/>
        <v>216.2505492219845</v>
      </c>
      <c r="AH13" s="193">
        <f t="shared" si="40"/>
        <v>216.2505492219845</v>
      </c>
      <c r="AI13" s="193">
        <f t="shared" si="40"/>
        <v>216.2505492219845</v>
      </c>
      <c r="AJ13" s="193">
        <f t="shared" si="40"/>
        <v>216.2505492219845</v>
      </c>
      <c r="AK13" s="193">
        <f t="shared" si="40"/>
        <v>216.2505492219845</v>
      </c>
      <c r="AL13" s="193">
        <f t="shared" si="40"/>
        <v>216.2505492219845</v>
      </c>
      <c r="AM13" s="193">
        <f t="shared" si="40"/>
        <v>216.2505492219845</v>
      </c>
      <c r="AN13" s="193">
        <f t="shared" si="40"/>
        <v>216.2505492219845</v>
      </c>
      <c r="AO13" s="193">
        <f t="shared" si="40"/>
        <v>216.2505492219845</v>
      </c>
      <c r="AP13" s="193">
        <f t="shared" si="40"/>
        <v>216.2505492219845</v>
      </c>
      <c r="AQ13" s="193">
        <f t="shared" si="40"/>
        <v>216.2505492219845</v>
      </c>
      <c r="AR13" s="193">
        <f t="shared" si="40"/>
        <v>216.2505492219845</v>
      </c>
      <c r="AS13" s="193">
        <f t="shared" si="40"/>
        <v>216.2505492219845</v>
      </c>
      <c r="AT13" s="193">
        <f t="shared" si="40"/>
        <v>216.2505492219845</v>
      </c>
      <c r="AU13" s="193">
        <f t="shared" si="40"/>
        <v>216.2505492219845</v>
      </c>
      <c r="AV13" s="81"/>
    </row>
    <row r="14" spans="1:48" ht="15.75" customHeight="1" x14ac:dyDescent="0.3">
      <c r="A14" s="196" t="s">
        <v>66</v>
      </c>
      <c r="B14" s="209">
        <f>SUMPRODUCT(B5:B10,C5:C10)/C11</f>
        <v>8.1809282774630372</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s="83" customFormat="1" ht="15.75" customHeight="1" x14ac:dyDescent="0.25"/>
    <row r="16" spans="1:48" ht="15.75" customHeight="1" x14ac:dyDescent="0.3">
      <c r="A16" s="518" t="s">
        <v>2</v>
      </c>
      <c r="B16" s="519"/>
      <c r="C16" s="519"/>
      <c r="D16" s="519"/>
    </row>
    <row r="17" spans="1:4" ht="15.75" customHeight="1" x14ac:dyDescent="0.3">
      <c r="A17" s="520" t="s">
        <v>520</v>
      </c>
      <c r="B17" s="521"/>
      <c r="C17" s="521"/>
      <c r="D17" s="522"/>
    </row>
    <row r="18" spans="1:4" ht="15.75" customHeight="1" x14ac:dyDescent="0.3"/>
    <row r="19" spans="1:4" ht="15.75" customHeight="1" x14ac:dyDescent="0.3"/>
    <row r="20" spans="1:4" ht="15.75" customHeight="1" x14ac:dyDescent="0.3"/>
  </sheetData>
  <mergeCells count="7">
    <mergeCell ref="A16:D16"/>
    <mergeCell ref="A17:D17"/>
    <mergeCell ref="AV3:AV4"/>
    <mergeCell ref="A3:A4"/>
    <mergeCell ref="B3:B4"/>
    <mergeCell ref="C3:C4"/>
    <mergeCell ref="D3:D4"/>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A07CC-D427-479E-9551-22E66020A8A7}">
  <dimension ref="A1:AV22"/>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499</v>
      </c>
    </row>
    <row r="2" spans="1:48" ht="15.75" customHeight="1" x14ac:dyDescent="0.3"/>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 t="shared" ref="F4:AU4" si="0">E4+1</f>
        <v>2019</v>
      </c>
      <c r="G4" s="322">
        <f t="shared" si="0"/>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501</v>
      </c>
      <c r="B5" s="203">
        <v>8</v>
      </c>
      <c r="C5" s="204">
        <v>39.838392000000006</v>
      </c>
      <c r="D5" s="205">
        <v>1</v>
      </c>
      <c r="E5" s="206"/>
      <c r="F5" s="206"/>
      <c r="G5" s="206"/>
      <c r="H5" s="206"/>
      <c r="I5" s="206"/>
      <c r="J5" s="206"/>
      <c r="K5" s="180">
        <v>39.838392000000006</v>
      </c>
      <c r="L5" s="180">
        <v>39.838392000000006</v>
      </c>
      <c r="M5" s="180">
        <v>39.838392000000006</v>
      </c>
      <c r="N5" s="180">
        <v>39.838392000000006</v>
      </c>
      <c r="O5" s="180">
        <v>39.838392000000006</v>
      </c>
      <c r="P5" s="180">
        <v>39.838392000000006</v>
      </c>
      <c r="Q5" s="180">
        <v>39.838392000000006</v>
      </c>
      <c r="R5" s="180">
        <v>39.838392000000006</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0" si="1">SUM(E5:AU5)</f>
        <v>318.70713600000005</v>
      </c>
    </row>
    <row r="6" spans="1:48" ht="15.75" customHeight="1" x14ac:dyDescent="0.3">
      <c r="A6" s="202" t="s">
        <v>175</v>
      </c>
      <c r="B6" s="203">
        <v>7</v>
      </c>
      <c r="C6" s="204">
        <v>19.014478488000002</v>
      </c>
      <c r="D6" s="205">
        <v>1</v>
      </c>
      <c r="E6" s="206"/>
      <c r="F6" s="206"/>
      <c r="G6" s="206"/>
      <c r="H6" s="206"/>
      <c r="I6" s="206"/>
      <c r="J6" s="206"/>
      <c r="K6" s="180">
        <v>19.014478488000002</v>
      </c>
      <c r="L6" s="180">
        <v>19.014478488000002</v>
      </c>
      <c r="M6" s="180">
        <v>19.014478488000002</v>
      </c>
      <c r="N6" s="180">
        <v>19.014478488000002</v>
      </c>
      <c r="O6" s="180">
        <v>19.014478488000002</v>
      </c>
      <c r="P6" s="180">
        <v>19.014478488000002</v>
      </c>
      <c r="Q6" s="180">
        <v>19.014478488000002</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133.10134941600003</v>
      </c>
    </row>
    <row r="7" spans="1:48" ht="15.75" customHeight="1" x14ac:dyDescent="0.3">
      <c r="A7" s="202" t="s">
        <v>139</v>
      </c>
      <c r="B7" s="203">
        <v>8</v>
      </c>
      <c r="C7" s="204">
        <v>17.146102284000001</v>
      </c>
      <c r="D7" s="205">
        <v>1</v>
      </c>
      <c r="E7" s="206"/>
      <c r="F7" s="206"/>
      <c r="G7" s="206"/>
      <c r="H7" s="206"/>
      <c r="I7" s="206"/>
      <c r="J7" s="206"/>
      <c r="K7" s="180">
        <v>17.146102284000001</v>
      </c>
      <c r="L7" s="180">
        <v>17.146102284000001</v>
      </c>
      <c r="M7" s="180">
        <v>17.146102284000001</v>
      </c>
      <c r="N7" s="180">
        <v>17.146102284000001</v>
      </c>
      <c r="O7" s="180">
        <v>17.146102284000001</v>
      </c>
      <c r="P7" s="180">
        <v>17.146102284000001</v>
      </c>
      <c r="Q7" s="180">
        <v>17.146102284000001</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120.02271598799999</v>
      </c>
    </row>
    <row r="8" spans="1:48" ht="15.75" customHeight="1" x14ac:dyDescent="0.3">
      <c r="A8" s="202" t="s">
        <v>133</v>
      </c>
      <c r="B8" s="203">
        <v>7</v>
      </c>
      <c r="C8" s="204">
        <v>16.3461</v>
      </c>
      <c r="D8" s="205">
        <v>1</v>
      </c>
      <c r="E8" s="206"/>
      <c r="F8" s="206"/>
      <c r="G8" s="206"/>
      <c r="H8" s="206"/>
      <c r="I8" s="206"/>
      <c r="J8" s="206"/>
      <c r="K8" s="180">
        <v>16.3461</v>
      </c>
      <c r="L8" s="180">
        <v>16.3461</v>
      </c>
      <c r="M8" s="180">
        <v>16.3461</v>
      </c>
      <c r="N8" s="180">
        <v>16.3461</v>
      </c>
      <c r="O8" s="180">
        <v>16.3461</v>
      </c>
      <c r="P8" s="180">
        <v>16.3461</v>
      </c>
      <c r="Q8" s="180">
        <v>16.3461</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114.42270000000002</v>
      </c>
    </row>
    <row r="9" spans="1:48" ht="15.75" customHeight="1" x14ac:dyDescent="0.3">
      <c r="A9" s="202" t="s">
        <v>502</v>
      </c>
      <c r="B9" s="203">
        <v>10</v>
      </c>
      <c r="C9" s="204">
        <v>9.7979789599450022</v>
      </c>
      <c r="D9" s="205">
        <v>1</v>
      </c>
      <c r="E9" s="206"/>
      <c r="F9" s="206"/>
      <c r="G9" s="206"/>
      <c r="H9" s="206"/>
      <c r="I9" s="206"/>
      <c r="J9" s="206"/>
      <c r="K9" s="180">
        <v>9.7979789599450022</v>
      </c>
      <c r="L9" s="180">
        <v>9.7979789599450022</v>
      </c>
      <c r="M9" s="180">
        <v>9.7979789599450022</v>
      </c>
      <c r="N9" s="180">
        <v>9.7979789599450022</v>
      </c>
      <c r="O9" s="180">
        <v>9.7979789599450022</v>
      </c>
      <c r="P9" s="180">
        <v>9.7979789599450022</v>
      </c>
      <c r="Q9" s="180">
        <v>9.7979789599450022</v>
      </c>
      <c r="R9" s="180">
        <v>9.7979789599450022</v>
      </c>
      <c r="S9" s="180">
        <v>9.7979789599450022</v>
      </c>
      <c r="T9" s="180">
        <v>9.7979789599450022</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97.979789599450001</v>
      </c>
    </row>
    <row r="10" spans="1:48" ht="15.75" customHeight="1" x14ac:dyDescent="0.3">
      <c r="A10" s="202" t="s">
        <v>193</v>
      </c>
      <c r="B10" s="203">
        <v>8</v>
      </c>
      <c r="C10" s="204">
        <v>7.378106933999999</v>
      </c>
      <c r="D10" s="205">
        <v>1</v>
      </c>
      <c r="E10" s="206"/>
      <c r="F10" s="206"/>
      <c r="G10" s="206"/>
      <c r="H10" s="206"/>
      <c r="I10" s="206"/>
      <c r="J10" s="206"/>
      <c r="K10" s="180">
        <v>7.378106933999999</v>
      </c>
      <c r="L10" s="180">
        <v>7.378106933999999</v>
      </c>
      <c r="M10" s="180">
        <v>7.378106933999999</v>
      </c>
      <c r="N10" s="180">
        <v>7.378106933999999</v>
      </c>
      <c r="O10" s="180">
        <v>7.378106933999999</v>
      </c>
      <c r="P10" s="180">
        <v>7.378106933999999</v>
      </c>
      <c r="Q10" s="180">
        <v>7.378106933999999</v>
      </c>
      <c r="R10" s="180">
        <v>7.378106933999999</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59.024855471999999</v>
      </c>
    </row>
    <row r="11" spans="1:48" ht="15.75" customHeight="1" x14ac:dyDescent="0.3">
      <c r="A11" s="183" t="s">
        <v>480</v>
      </c>
      <c r="B11" s="199"/>
      <c r="C11" s="185">
        <f>SUM(C5:C10)</f>
        <v>109.52115866594501</v>
      </c>
      <c r="D11" s="208">
        <v>1</v>
      </c>
      <c r="E11" s="86"/>
      <c r="F11" s="75"/>
      <c r="G11" s="78"/>
      <c r="H11" s="78"/>
      <c r="I11" s="78"/>
      <c r="J11" s="75"/>
      <c r="K11" s="185">
        <f>SUM(K5:K10)</f>
        <v>109.52115866594501</v>
      </c>
      <c r="L11" s="185">
        <f>SUM(L5:L10)</f>
        <v>109.52115866594501</v>
      </c>
      <c r="M11" s="185">
        <f t="shared" ref="M11:AU11" si="2">SUM(M5:M10)</f>
        <v>109.52115866594501</v>
      </c>
      <c r="N11" s="185">
        <f t="shared" si="2"/>
        <v>109.52115866594501</v>
      </c>
      <c r="O11" s="185">
        <f t="shared" si="2"/>
        <v>109.52115866594501</v>
      </c>
      <c r="P11" s="185">
        <f t="shared" si="2"/>
        <v>109.52115866594501</v>
      </c>
      <c r="Q11" s="185">
        <f t="shared" si="2"/>
        <v>109.52115866594501</v>
      </c>
      <c r="R11" s="185">
        <f t="shared" si="2"/>
        <v>57.014477893945013</v>
      </c>
      <c r="S11" s="185">
        <f t="shared" si="2"/>
        <v>9.7979789599450022</v>
      </c>
      <c r="T11" s="185">
        <f t="shared" si="2"/>
        <v>9.7979789599450022</v>
      </c>
      <c r="U11" s="185">
        <f t="shared" si="2"/>
        <v>0</v>
      </c>
      <c r="V11" s="185">
        <f t="shared" si="2"/>
        <v>0</v>
      </c>
      <c r="W11" s="185">
        <f t="shared" si="2"/>
        <v>0</v>
      </c>
      <c r="X11" s="185">
        <f t="shared" si="2"/>
        <v>0</v>
      </c>
      <c r="Y11" s="185">
        <f t="shared" si="2"/>
        <v>0</v>
      </c>
      <c r="Z11" s="185">
        <f t="shared" si="2"/>
        <v>0</v>
      </c>
      <c r="AA11" s="185">
        <f t="shared" si="2"/>
        <v>0</v>
      </c>
      <c r="AB11" s="185">
        <f t="shared" si="2"/>
        <v>0</v>
      </c>
      <c r="AC11" s="185">
        <f t="shared" si="2"/>
        <v>0</v>
      </c>
      <c r="AD11" s="185">
        <f t="shared" si="2"/>
        <v>0</v>
      </c>
      <c r="AE11" s="185">
        <f t="shared" si="2"/>
        <v>0</v>
      </c>
      <c r="AF11" s="185">
        <f t="shared" si="2"/>
        <v>0</v>
      </c>
      <c r="AG11" s="185">
        <f t="shared" si="2"/>
        <v>0</v>
      </c>
      <c r="AH11" s="185">
        <f t="shared" si="2"/>
        <v>0</v>
      </c>
      <c r="AI11" s="185">
        <f t="shared" si="2"/>
        <v>0</v>
      </c>
      <c r="AJ11" s="185">
        <f t="shared" si="2"/>
        <v>0</v>
      </c>
      <c r="AK11" s="185">
        <f t="shared" si="2"/>
        <v>0</v>
      </c>
      <c r="AL11" s="185">
        <f t="shared" si="2"/>
        <v>0</v>
      </c>
      <c r="AM11" s="185">
        <f t="shared" si="2"/>
        <v>0</v>
      </c>
      <c r="AN11" s="185">
        <f t="shared" si="2"/>
        <v>0</v>
      </c>
      <c r="AO11" s="185">
        <f t="shared" si="2"/>
        <v>0</v>
      </c>
      <c r="AP11" s="185">
        <f t="shared" si="2"/>
        <v>0</v>
      </c>
      <c r="AQ11" s="185">
        <f t="shared" si="2"/>
        <v>0</v>
      </c>
      <c r="AR11" s="185">
        <f t="shared" si="2"/>
        <v>0</v>
      </c>
      <c r="AS11" s="185">
        <f t="shared" si="2"/>
        <v>0</v>
      </c>
      <c r="AT11" s="185">
        <f t="shared" si="2"/>
        <v>0</v>
      </c>
      <c r="AU11" s="185">
        <f t="shared" si="2"/>
        <v>0</v>
      </c>
      <c r="AV11" s="177">
        <f>SUM(AV5:AV10)</f>
        <v>843.25854647545009</v>
      </c>
    </row>
    <row r="12" spans="1:48" ht="15.75" customHeight="1" x14ac:dyDescent="0.3">
      <c r="A12" s="183" t="s">
        <v>481</v>
      </c>
      <c r="B12" s="188"/>
      <c r="C12" s="189"/>
      <c r="D12" s="200"/>
      <c r="E12" s="78"/>
      <c r="F12" s="78"/>
      <c r="G12" s="78"/>
      <c r="H12" s="78"/>
      <c r="I12" s="78"/>
      <c r="J12" s="79"/>
      <c r="K12" s="177">
        <v>0</v>
      </c>
      <c r="L12" s="191">
        <f>K11-L11</f>
        <v>0</v>
      </c>
      <c r="M12" s="191">
        <f t="shared" ref="M12" si="3">L11-M11</f>
        <v>0</v>
      </c>
      <c r="N12" s="191">
        <f t="shared" ref="N12" si="4">M11-N11</f>
        <v>0</v>
      </c>
      <c r="O12" s="191">
        <f t="shared" ref="O12" si="5">N11-O11</f>
        <v>0</v>
      </c>
      <c r="P12" s="191">
        <f t="shared" ref="P12" si="6">O11-P11</f>
        <v>0</v>
      </c>
      <c r="Q12" s="191">
        <f t="shared" ref="Q12" si="7">P11-Q11</f>
        <v>0</v>
      </c>
      <c r="R12" s="191">
        <f t="shared" ref="R12" si="8">Q11-R11</f>
        <v>52.506680771999996</v>
      </c>
      <c r="S12" s="191">
        <f t="shared" ref="S12" si="9">R11-S11</f>
        <v>47.216498934000015</v>
      </c>
      <c r="T12" s="191">
        <f t="shared" ref="T12" si="10">S11-T11</f>
        <v>0</v>
      </c>
      <c r="U12" s="191">
        <f t="shared" ref="U12" si="11">T11-U11</f>
        <v>9.7979789599450022</v>
      </c>
      <c r="V12" s="191">
        <f t="shared" ref="V12" si="12">U11-V11</f>
        <v>0</v>
      </c>
      <c r="W12" s="191">
        <f t="shared" ref="W12" si="13">V11-W11</f>
        <v>0</v>
      </c>
      <c r="X12" s="191">
        <f t="shared" ref="X12" si="14">W11-X11</f>
        <v>0</v>
      </c>
      <c r="Y12" s="191">
        <f t="shared" ref="Y12" si="15">X11-Y11</f>
        <v>0</v>
      </c>
      <c r="Z12" s="191">
        <f t="shared" ref="Z12" si="16">Y11-Z11</f>
        <v>0</v>
      </c>
      <c r="AA12" s="191">
        <f t="shared" ref="AA12" si="17">Z11-AA11</f>
        <v>0</v>
      </c>
      <c r="AB12" s="191">
        <f t="shared" ref="AB12" si="18">AA11-AB11</f>
        <v>0</v>
      </c>
      <c r="AC12" s="191">
        <f t="shared" ref="AC12" si="19">AB11-AC11</f>
        <v>0</v>
      </c>
      <c r="AD12" s="191">
        <f t="shared" ref="AD12" si="20">AC11-AD11</f>
        <v>0</v>
      </c>
      <c r="AE12" s="191">
        <f t="shared" ref="AE12" si="21">AD11-AE11</f>
        <v>0</v>
      </c>
      <c r="AF12" s="191">
        <f t="shared" ref="AF12" si="22">AE11-AF11</f>
        <v>0</v>
      </c>
      <c r="AG12" s="191">
        <f t="shared" ref="AG12" si="23">AF11-AG11</f>
        <v>0</v>
      </c>
      <c r="AH12" s="191">
        <f t="shared" ref="AH12" si="24">AG11-AH11</f>
        <v>0</v>
      </c>
      <c r="AI12" s="191">
        <f t="shared" ref="AI12" si="25">AH11-AI11</f>
        <v>0</v>
      </c>
      <c r="AJ12" s="191">
        <f t="shared" ref="AJ12" si="26">AI11-AJ11</f>
        <v>0</v>
      </c>
      <c r="AK12" s="191">
        <f t="shared" ref="AK12" si="27">AJ11-AK11</f>
        <v>0</v>
      </c>
      <c r="AL12" s="191">
        <f t="shared" ref="AL12" si="28">AK11-AL11</f>
        <v>0</v>
      </c>
      <c r="AM12" s="191">
        <f t="shared" ref="AM12" si="29">AL11-AM11</f>
        <v>0</v>
      </c>
      <c r="AN12" s="191">
        <f t="shared" ref="AN12" si="30">AM11-AN11</f>
        <v>0</v>
      </c>
      <c r="AO12" s="191">
        <f t="shared" ref="AO12" si="31">AN11-AO11</f>
        <v>0</v>
      </c>
      <c r="AP12" s="191">
        <f t="shared" ref="AP12" si="32">AO11-AP11</f>
        <v>0</v>
      </c>
      <c r="AQ12" s="191">
        <f t="shared" ref="AQ12" si="33">AP11-AQ11</f>
        <v>0</v>
      </c>
      <c r="AR12" s="191">
        <f t="shared" ref="AR12" si="34">AQ11-AR11</f>
        <v>0</v>
      </c>
      <c r="AS12" s="191">
        <f t="shared" ref="AS12" si="35">AR11-AS11</f>
        <v>0</v>
      </c>
      <c r="AT12" s="191">
        <f t="shared" ref="AT12" si="36">AS11-AT11</f>
        <v>0</v>
      </c>
      <c r="AU12" s="191">
        <f t="shared" ref="AU12" si="37">AT11-AU11</f>
        <v>0</v>
      </c>
      <c r="AV12" s="85"/>
    </row>
    <row r="13" spans="1:48" ht="15.75" customHeight="1" x14ac:dyDescent="0.3">
      <c r="A13" s="183" t="s">
        <v>482</v>
      </c>
      <c r="B13" s="188"/>
      <c r="C13" s="189"/>
      <c r="D13" s="189"/>
      <c r="E13" s="75"/>
      <c r="F13" s="75"/>
      <c r="G13" s="75"/>
      <c r="H13" s="75"/>
      <c r="I13" s="75"/>
      <c r="J13" s="80"/>
      <c r="K13" s="177">
        <v>0</v>
      </c>
      <c r="L13" s="193">
        <f>$K11-L11</f>
        <v>0</v>
      </c>
      <c r="M13" s="193">
        <f t="shared" ref="M13:AU13" si="38">$K11-M11</f>
        <v>0</v>
      </c>
      <c r="N13" s="193">
        <f t="shared" si="38"/>
        <v>0</v>
      </c>
      <c r="O13" s="193">
        <f t="shared" si="38"/>
        <v>0</v>
      </c>
      <c r="P13" s="193">
        <f t="shared" si="38"/>
        <v>0</v>
      </c>
      <c r="Q13" s="193">
        <f t="shared" si="38"/>
        <v>0</v>
      </c>
      <c r="R13" s="193">
        <f t="shared" si="38"/>
        <v>52.506680771999996</v>
      </c>
      <c r="S13" s="193">
        <f t="shared" si="38"/>
        <v>99.72317970600001</v>
      </c>
      <c r="T13" s="193">
        <f t="shared" si="38"/>
        <v>99.72317970600001</v>
      </c>
      <c r="U13" s="193">
        <f t="shared" si="38"/>
        <v>109.52115866594501</v>
      </c>
      <c r="V13" s="193">
        <f t="shared" si="38"/>
        <v>109.52115866594501</v>
      </c>
      <c r="W13" s="193">
        <f t="shared" si="38"/>
        <v>109.52115866594501</v>
      </c>
      <c r="X13" s="193">
        <f t="shared" si="38"/>
        <v>109.52115866594501</v>
      </c>
      <c r="Y13" s="193">
        <f t="shared" si="38"/>
        <v>109.52115866594501</v>
      </c>
      <c r="Z13" s="193">
        <f t="shared" si="38"/>
        <v>109.52115866594501</v>
      </c>
      <c r="AA13" s="193">
        <f t="shared" si="38"/>
        <v>109.52115866594501</v>
      </c>
      <c r="AB13" s="193">
        <f t="shared" si="38"/>
        <v>109.52115866594501</v>
      </c>
      <c r="AC13" s="193">
        <f t="shared" si="38"/>
        <v>109.52115866594501</v>
      </c>
      <c r="AD13" s="193">
        <f t="shared" si="38"/>
        <v>109.52115866594501</v>
      </c>
      <c r="AE13" s="193">
        <f t="shared" si="38"/>
        <v>109.52115866594501</v>
      </c>
      <c r="AF13" s="193">
        <f t="shared" si="38"/>
        <v>109.52115866594501</v>
      </c>
      <c r="AG13" s="193">
        <f t="shared" si="38"/>
        <v>109.52115866594501</v>
      </c>
      <c r="AH13" s="193">
        <f t="shared" si="38"/>
        <v>109.52115866594501</v>
      </c>
      <c r="AI13" s="193">
        <f t="shared" si="38"/>
        <v>109.52115866594501</v>
      </c>
      <c r="AJ13" s="193">
        <f t="shared" si="38"/>
        <v>109.52115866594501</v>
      </c>
      <c r="AK13" s="193">
        <f t="shared" si="38"/>
        <v>109.52115866594501</v>
      </c>
      <c r="AL13" s="193">
        <f t="shared" si="38"/>
        <v>109.52115866594501</v>
      </c>
      <c r="AM13" s="193">
        <f t="shared" si="38"/>
        <v>109.52115866594501</v>
      </c>
      <c r="AN13" s="193">
        <f t="shared" si="38"/>
        <v>109.52115866594501</v>
      </c>
      <c r="AO13" s="193">
        <f t="shared" si="38"/>
        <v>109.52115866594501</v>
      </c>
      <c r="AP13" s="193">
        <f t="shared" si="38"/>
        <v>109.52115866594501</v>
      </c>
      <c r="AQ13" s="193">
        <f t="shared" si="38"/>
        <v>109.52115866594501</v>
      </c>
      <c r="AR13" s="193">
        <f t="shared" si="38"/>
        <v>109.52115866594501</v>
      </c>
      <c r="AS13" s="193">
        <f t="shared" si="38"/>
        <v>109.52115866594501</v>
      </c>
      <c r="AT13" s="193">
        <f t="shared" si="38"/>
        <v>109.52115866594501</v>
      </c>
      <c r="AU13" s="193">
        <f t="shared" si="38"/>
        <v>109.52115866594501</v>
      </c>
      <c r="AV13" s="81"/>
    </row>
    <row r="14" spans="1:48" ht="15.75" customHeight="1" x14ac:dyDescent="0.3">
      <c r="A14" s="196" t="s">
        <v>66</v>
      </c>
      <c r="B14" s="209">
        <f>SUMPRODUCT(B5:B10,C5:C10)/C11</f>
        <v>7.8560586761486491</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s="83" customFormat="1"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s="83" customFormat="1" ht="15.75" customHeight="1" x14ac:dyDescent="0.25">
      <c r="A16" s="539" t="s">
        <v>2</v>
      </c>
      <c r="B16" s="540"/>
      <c r="C16" s="540"/>
      <c r="D16" s="540"/>
      <c r="E16" s="540"/>
      <c r="F16" s="540"/>
      <c r="G16" s="540"/>
      <c r="H16" s="540"/>
      <c r="I16" s="540"/>
      <c r="J16" s="540"/>
      <c r="K16" s="540"/>
      <c r="L16" s="540"/>
      <c r="M16" s="540"/>
      <c r="N16" s="541"/>
    </row>
    <row r="17" spans="1:14" s="83" customFormat="1" ht="16.5" customHeight="1" x14ac:dyDescent="0.25">
      <c r="A17" s="542" t="s">
        <v>520</v>
      </c>
      <c r="B17" s="542"/>
      <c r="C17" s="542"/>
      <c r="D17" s="542"/>
      <c r="E17" s="542"/>
      <c r="F17" s="542"/>
      <c r="G17" s="542"/>
      <c r="H17" s="542"/>
      <c r="I17" s="542"/>
      <c r="J17" s="542"/>
      <c r="K17" s="542"/>
      <c r="L17" s="542"/>
      <c r="M17" s="542"/>
      <c r="N17" s="542"/>
    </row>
    <row r="18" spans="1:14" ht="15.75" customHeight="1" x14ac:dyDescent="0.3"/>
    <row r="19" spans="1:14" ht="15.75" customHeight="1" x14ac:dyDescent="0.3"/>
    <row r="20" spans="1:14" ht="15.75" customHeight="1" x14ac:dyDescent="0.3"/>
    <row r="21" spans="1:14" ht="15.75" customHeight="1" x14ac:dyDescent="0.3"/>
    <row r="22" spans="1:14" ht="15.75" customHeight="1" x14ac:dyDescent="0.3"/>
  </sheetData>
  <mergeCells count="7">
    <mergeCell ref="AV3:AV4"/>
    <mergeCell ref="A16:N16"/>
    <mergeCell ref="A17:N17"/>
    <mergeCell ref="A3:A4"/>
    <mergeCell ref="B3:B4"/>
    <mergeCell ref="C3:C4"/>
    <mergeCell ref="D3:D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DA97-3254-4B21-942E-0FC28C183574}">
  <dimension ref="A1:AV18"/>
  <sheetViews>
    <sheetView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500</v>
      </c>
    </row>
    <row r="2" spans="1:48" ht="15.75" customHeight="1" x14ac:dyDescent="0.3"/>
    <row r="3" spans="1:48" s="83" customFormat="1" ht="15.75" customHeight="1" x14ac:dyDescent="0.25">
      <c r="A3" s="508" t="s">
        <v>245</v>
      </c>
      <c r="B3" s="510" t="s">
        <v>0</v>
      </c>
      <c r="C3" s="510" t="s">
        <v>282</v>
      </c>
      <c r="D3" s="510" t="s">
        <v>57</v>
      </c>
      <c r="E3" s="125"/>
      <c r="F3" s="126"/>
      <c r="G3" s="126"/>
      <c r="H3" s="126"/>
      <c r="I3" s="126"/>
      <c r="J3" s="126"/>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7" t="s">
        <v>1</v>
      </c>
    </row>
    <row r="4" spans="1:48" s="83" customFormat="1" ht="15.75" customHeight="1" x14ac:dyDescent="0.25">
      <c r="A4" s="513"/>
      <c r="B4" s="512"/>
      <c r="C4" s="512"/>
      <c r="D4" s="511"/>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8"/>
    </row>
    <row r="5" spans="1:48" ht="15.75" customHeight="1" x14ac:dyDescent="0.3">
      <c r="A5" s="202" t="s">
        <v>139</v>
      </c>
      <c r="B5" s="203">
        <v>8</v>
      </c>
      <c r="C5" s="204">
        <v>1135.287332872</v>
      </c>
      <c r="D5" s="205">
        <v>1</v>
      </c>
      <c r="E5" s="206"/>
      <c r="F5" s="206"/>
      <c r="G5" s="206"/>
      <c r="H5" s="206"/>
      <c r="I5" s="206"/>
      <c r="J5" s="206"/>
      <c r="K5" s="180">
        <v>1135.287332872</v>
      </c>
      <c r="L5" s="180">
        <v>1135.287332872</v>
      </c>
      <c r="M5" s="180">
        <v>1135.287332872</v>
      </c>
      <c r="N5" s="180">
        <v>1135.287332872</v>
      </c>
      <c r="O5" s="180">
        <v>1135.287332872</v>
      </c>
      <c r="P5" s="180">
        <v>1135.287332872</v>
      </c>
      <c r="Q5" s="180">
        <v>1135.287332872</v>
      </c>
      <c r="R5" s="180">
        <v>1135.287332872</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SUM(E5:AU5)</f>
        <v>9082.2986629759998</v>
      </c>
    </row>
    <row r="6" spans="1:48" ht="15.75" customHeight="1" x14ac:dyDescent="0.3">
      <c r="A6" s="202" t="s">
        <v>175</v>
      </c>
      <c r="B6" s="203">
        <v>7</v>
      </c>
      <c r="C6" s="204">
        <v>656.3322108000001</v>
      </c>
      <c r="D6" s="205">
        <v>1</v>
      </c>
      <c r="E6" s="206"/>
      <c r="F6" s="206"/>
      <c r="G6" s="206"/>
      <c r="H6" s="206"/>
      <c r="I6" s="206"/>
      <c r="J6" s="206"/>
      <c r="K6" s="180">
        <v>656.3322108000001</v>
      </c>
      <c r="L6" s="180">
        <v>656.3322108000001</v>
      </c>
      <c r="M6" s="180">
        <v>656.3322108000001</v>
      </c>
      <c r="N6" s="180">
        <v>656.3322108000001</v>
      </c>
      <c r="O6" s="180">
        <v>656.3322108000001</v>
      </c>
      <c r="P6" s="180">
        <v>656.3322108000001</v>
      </c>
      <c r="Q6" s="180">
        <v>656.3322108000001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4594.3254756000006</v>
      </c>
    </row>
    <row r="7" spans="1:48" ht="15.75" customHeight="1" x14ac:dyDescent="0.3">
      <c r="A7" s="183" t="s">
        <v>480</v>
      </c>
      <c r="B7" s="199"/>
      <c r="C7" s="185">
        <f>SUM(C5:C6)</f>
        <v>1791.619543672</v>
      </c>
      <c r="D7" s="208">
        <v>1</v>
      </c>
      <c r="E7" s="86"/>
      <c r="F7" s="75"/>
      <c r="G7" s="78"/>
      <c r="H7" s="78"/>
      <c r="I7" s="78"/>
      <c r="J7" s="75"/>
      <c r="K7" s="185">
        <f t="shared" ref="K7:AV7" si="1">SUM(K5:K6)</f>
        <v>1791.619543672</v>
      </c>
      <c r="L7" s="185">
        <f t="shared" si="1"/>
        <v>1791.619543672</v>
      </c>
      <c r="M7" s="185">
        <f t="shared" si="1"/>
        <v>1791.619543672</v>
      </c>
      <c r="N7" s="185">
        <f t="shared" si="1"/>
        <v>1791.619543672</v>
      </c>
      <c r="O7" s="185">
        <f t="shared" si="1"/>
        <v>1791.619543672</v>
      </c>
      <c r="P7" s="185">
        <f t="shared" ref="P7:AU7" si="2">SUM(P5:P6)</f>
        <v>1791.619543672</v>
      </c>
      <c r="Q7" s="185">
        <f t="shared" si="2"/>
        <v>1791.619543672</v>
      </c>
      <c r="R7" s="185">
        <f t="shared" si="2"/>
        <v>1135.287332872</v>
      </c>
      <c r="S7" s="185">
        <f t="shared" si="2"/>
        <v>0</v>
      </c>
      <c r="T7" s="185">
        <f t="shared" si="2"/>
        <v>0</v>
      </c>
      <c r="U7" s="185">
        <f t="shared" si="2"/>
        <v>0</v>
      </c>
      <c r="V7" s="185">
        <f t="shared" si="2"/>
        <v>0</v>
      </c>
      <c r="W7" s="185">
        <f t="shared" si="2"/>
        <v>0</v>
      </c>
      <c r="X7" s="185">
        <f t="shared" si="2"/>
        <v>0</v>
      </c>
      <c r="Y7" s="185">
        <f t="shared" si="2"/>
        <v>0</v>
      </c>
      <c r="Z7" s="185">
        <f t="shared" si="2"/>
        <v>0</v>
      </c>
      <c r="AA7" s="185">
        <f t="shared" si="2"/>
        <v>0</v>
      </c>
      <c r="AB7" s="185">
        <f t="shared" si="2"/>
        <v>0</v>
      </c>
      <c r="AC7" s="185">
        <f t="shared" si="2"/>
        <v>0</v>
      </c>
      <c r="AD7" s="185">
        <f t="shared" si="2"/>
        <v>0</v>
      </c>
      <c r="AE7" s="185">
        <f t="shared" si="2"/>
        <v>0</v>
      </c>
      <c r="AF7" s="185">
        <f t="shared" si="2"/>
        <v>0</v>
      </c>
      <c r="AG7" s="185">
        <f t="shared" si="2"/>
        <v>0</v>
      </c>
      <c r="AH7" s="185">
        <f t="shared" si="2"/>
        <v>0</v>
      </c>
      <c r="AI7" s="185">
        <f t="shared" si="2"/>
        <v>0</v>
      </c>
      <c r="AJ7" s="185">
        <f t="shared" si="2"/>
        <v>0</v>
      </c>
      <c r="AK7" s="185">
        <f t="shared" si="2"/>
        <v>0</v>
      </c>
      <c r="AL7" s="185">
        <f t="shared" si="2"/>
        <v>0</v>
      </c>
      <c r="AM7" s="185">
        <f t="shared" si="2"/>
        <v>0</v>
      </c>
      <c r="AN7" s="185">
        <f t="shared" si="2"/>
        <v>0</v>
      </c>
      <c r="AO7" s="185">
        <f t="shared" si="2"/>
        <v>0</v>
      </c>
      <c r="AP7" s="185">
        <f t="shared" si="2"/>
        <v>0</v>
      </c>
      <c r="AQ7" s="185">
        <f t="shared" si="2"/>
        <v>0</v>
      </c>
      <c r="AR7" s="185">
        <f t="shared" si="2"/>
        <v>0</v>
      </c>
      <c r="AS7" s="185">
        <f t="shared" si="2"/>
        <v>0</v>
      </c>
      <c r="AT7" s="185">
        <f t="shared" si="2"/>
        <v>0</v>
      </c>
      <c r="AU7" s="185">
        <f t="shared" si="2"/>
        <v>0</v>
      </c>
      <c r="AV7" s="177">
        <f t="shared" si="1"/>
        <v>13676.624138576</v>
      </c>
    </row>
    <row r="8" spans="1:48" ht="15.75" customHeight="1" x14ac:dyDescent="0.3">
      <c r="A8" s="183" t="s">
        <v>481</v>
      </c>
      <c r="B8" s="188"/>
      <c r="C8" s="189"/>
      <c r="D8" s="200"/>
      <c r="E8" s="78"/>
      <c r="F8" s="78"/>
      <c r="G8" s="78"/>
      <c r="H8" s="78"/>
      <c r="I8" s="78"/>
      <c r="J8" s="79"/>
      <c r="K8" s="177">
        <v>0</v>
      </c>
      <c r="L8" s="191">
        <f t="shared" ref="L8:O8" si="3">K7-L7</f>
        <v>0</v>
      </c>
      <c r="M8" s="191">
        <f t="shared" si="3"/>
        <v>0</v>
      </c>
      <c r="N8" s="191">
        <f t="shared" si="3"/>
        <v>0</v>
      </c>
      <c r="O8" s="191">
        <f t="shared" si="3"/>
        <v>0</v>
      </c>
      <c r="P8" s="191">
        <f t="shared" ref="P8" si="4">O7-P7</f>
        <v>0</v>
      </c>
      <c r="Q8" s="191">
        <f t="shared" ref="Q8" si="5">P7-Q7</f>
        <v>0</v>
      </c>
      <c r="R8" s="191">
        <f t="shared" ref="R8" si="6">Q7-R7</f>
        <v>656.33221079999998</v>
      </c>
      <c r="S8" s="191">
        <f t="shared" ref="S8" si="7">R7-S7</f>
        <v>1135.287332872</v>
      </c>
      <c r="T8" s="191">
        <f t="shared" ref="T8" si="8">S7-T7</f>
        <v>0</v>
      </c>
      <c r="U8" s="191">
        <f t="shared" ref="U8" si="9">T7-U7</f>
        <v>0</v>
      </c>
      <c r="V8" s="191">
        <f t="shared" ref="V8" si="10">U7-V7</f>
        <v>0</v>
      </c>
      <c r="W8" s="191">
        <f t="shared" ref="W8" si="11">V7-W7</f>
        <v>0</v>
      </c>
      <c r="X8" s="191">
        <f t="shared" ref="X8" si="12">W7-X7</f>
        <v>0</v>
      </c>
      <c r="Y8" s="191">
        <f t="shared" ref="Y8" si="13">X7-Y7</f>
        <v>0</v>
      </c>
      <c r="Z8" s="191">
        <f t="shared" ref="Z8" si="14">Y7-Z7</f>
        <v>0</v>
      </c>
      <c r="AA8" s="191">
        <f t="shared" ref="AA8" si="15">Z7-AA7</f>
        <v>0</v>
      </c>
      <c r="AB8" s="191">
        <f t="shared" ref="AB8" si="16">AA7-AB7</f>
        <v>0</v>
      </c>
      <c r="AC8" s="191">
        <f t="shared" ref="AC8" si="17">AB7-AC7</f>
        <v>0</v>
      </c>
      <c r="AD8" s="191">
        <f t="shared" ref="AD8" si="18">AC7-AD7</f>
        <v>0</v>
      </c>
      <c r="AE8" s="191">
        <f t="shared" ref="AE8" si="19">AD7-AE7</f>
        <v>0</v>
      </c>
      <c r="AF8" s="191">
        <f t="shared" ref="AF8" si="20">AE7-AF7</f>
        <v>0</v>
      </c>
      <c r="AG8" s="191">
        <f t="shared" ref="AG8" si="21">AF7-AG7</f>
        <v>0</v>
      </c>
      <c r="AH8" s="191">
        <f t="shared" ref="AH8" si="22">AG7-AH7</f>
        <v>0</v>
      </c>
      <c r="AI8" s="191">
        <f t="shared" ref="AI8" si="23">AH7-AI7</f>
        <v>0</v>
      </c>
      <c r="AJ8" s="191">
        <f t="shared" ref="AJ8" si="24">AI7-AJ7</f>
        <v>0</v>
      </c>
      <c r="AK8" s="191">
        <f t="shared" ref="AK8" si="25">AJ7-AK7</f>
        <v>0</v>
      </c>
      <c r="AL8" s="191">
        <f t="shared" ref="AL8" si="26">AK7-AL7</f>
        <v>0</v>
      </c>
      <c r="AM8" s="191">
        <f t="shared" ref="AM8" si="27">AL7-AM7</f>
        <v>0</v>
      </c>
      <c r="AN8" s="191">
        <f t="shared" ref="AN8" si="28">AM7-AN7</f>
        <v>0</v>
      </c>
      <c r="AO8" s="191">
        <f t="shared" ref="AO8" si="29">AN7-AO7</f>
        <v>0</v>
      </c>
      <c r="AP8" s="191">
        <f t="shared" ref="AP8" si="30">AO7-AP7</f>
        <v>0</v>
      </c>
      <c r="AQ8" s="191">
        <f t="shared" ref="AQ8" si="31">AP7-AQ7</f>
        <v>0</v>
      </c>
      <c r="AR8" s="191">
        <f t="shared" ref="AR8" si="32">AQ7-AR7</f>
        <v>0</v>
      </c>
      <c r="AS8" s="191">
        <f t="shared" ref="AS8" si="33">AR7-AS7</f>
        <v>0</v>
      </c>
      <c r="AT8" s="191">
        <f t="shared" ref="AT8" si="34">AS7-AT7</f>
        <v>0</v>
      </c>
      <c r="AU8" s="191">
        <f t="shared" ref="AU8" si="35">AT7-AU7</f>
        <v>0</v>
      </c>
      <c r="AV8" s="85"/>
    </row>
    <row r="9" spans="1:48" ht="15.75" customHeight="1" x14ac:dyDescent="0.3">
      <c r="A9" s="183" t="s">
        <v>482</v>
      </c>
      <c r="B9" s="188"/>
      <c r="C9" s="189"/>
      <c r="D9" s="189"/>
      <c r="E9" s="75"/>
      <c r="F9" s="75"/>
      <c r="G9" s="75"/>
      <c r="H9" s="75"/>
      <c r="I9" s="75"/>
      <c r="J9" s="80"/>
      <c r="K9" s="177">
        <v>0</v>
      </c>
      <c r="L9" s="193">
        <f t="shared" ref="L9:O9" si="36">$K7-L7</f>
        <v>0</v>
      </c>
      <c r="M9" s="193">
        <f t="shared" si="36"/>
        <v>0</v>
      </c>
      <c r="N9" s="193">
        <f t="shared" si="36"/>
        <v>0</v>
      </c>
      <c r="O9" s="193">
        <f t="shared" si="36"/>
        <v>0</v>
      </c>
      <c r="P9" s="193">
        <f t="shared" ref="P9:AU9" si="37">$K7-P7</f>
        <v>0</v>
      </c>
      <c r="Q9" s="193">
        <f t="shared" si="37"/>
        <v>0</v>
      </c>
      <c r="R9" s="193">
        <f t="shared" si="37"/>
        <v>656.33221079999998</v>
      </c>
      <c r="S9" s="193">
        <f t="shared" si="37"/>
        <v>1791.619543672</v>
      </c>
      <c r="T9" s="193">
        <f t="shared" si="37"/>
        <v>1791.619543672</v>
      </c>
      <c r="U9" s="193">
        <f t="shared" si="37"/>
        <v>1791.619543672</v>
      </c>
      <c r="V9" s="193">
        <f t="shared" si="37"/>
        <v>1791.619543672</v>
      </c>
      <c r="W9" s="193">
        <f t="shared" si="37"/>
        <v>1791.619543672</v>
      </c>
      <c r="X9" s="193">
        <f t="shared" si="37"/>
        <v>1791.619543672</v>
      </c>
      <c r="Y9" s="193">
        <f t="shared" si="37"/>
        <v>1791.619543672</v>
      </c>
      <c r="Z9" s="193">
        <f t="shared" si="37"/>
        <v>1791.619543672</v>
      </c>
      <c r="AA9" s="193">
        <f t="shared" si="37"/>
        <v>1791.619543672</v>
      </c>
      <c r="AB9" s="193">
        <f t="shared" si="37"/>
        <v>1791.619543672</v>
      </c>
      <c r="AC9" s="193">
        <f t="shared" si="37"/>
        <v>1791.619543672</v>
      </c>
      <c r="AD9" s="193">
        <f t="shared" si="37"/>
        <v>1791.619543672</v>
      </c>
      <c r="AE9" s="193">
        <f t="shared" si="37"/>
        <v>1791.619543672</v>
      </c>
      <c r="AF9" s="193">
        <f t="shared" si="37"/>
        <v>1791.619543672</v>
      </c>
      <c r="AG9" s="193">
        <f t="shared" si="37"/>
        <v>1791.619543672</v>
      </c>
      <c r="AH9" s="193">
        <f t="shared" si="37"/>
        <v>1791.619543672</v>
      </c>
      <c r="AI9" s="193">
        <f t="shared" si="37"/>
        <v>1791.619543672</v>
      </c>
      <c r="AJ9" s="193">
        <f t="shared" si="37"/>
        <v>1791.619543672</v>
      </c>
      <c r="AK9" s="193">
        <f t="shared" si="37"/>
        <v>1791.619543672</v>
      </c>
      <c r="AL9" s="193">
        <f t="shared" si="37"/>
        <v>1791.619543672</v>
      </c>
      <c r="AM9" s="193">
        <f t="shared" si="37"/>
        <v>1791.619543672</v>
      </c>
      <c r="AN9" s="193">
        <f t="shared" si="37"/>
        <v>1791.619543672</v>
      </c>
      <c r="AO9" s="193">
        <f t="shared" si="37"/>
        <v>1791.619543672</v>
      </c>
      <c r="AP9" s="193">
        <f t="shared" si="37"/>
        <v>1791.619543672</v>
      </c>
      <c r="AQ9" s="193">
        <f t="shared" si="37"/>
        <v>1791.619543672</v>
      </c>
      <c r="AR9" s="193">
        <f t="shared" si="37"/>
        <v>1791.619543672</v>
      </c>
      <c r="AS9" s="193">
        <f t="shared" si="37"/>
        <v>1791.619543672</v>
      </c>
      <c r="AT9" s="193">
        <f t="shared" si="37"/>
        <v>1791.619543672</v>
      </c>
      <c r="AU9" s="193">
        <f t="shared" si="37"/>
        <v>1791.619543672</v>
      </c>
      <c r="AV9" s="81"/>
    </row>
    <row r="10" spans="1:48" ht="15.75" customHeight="1" x14ac:dyDescent="0.3">
      <c r="A10" s="196" t="s">
        <v>66</v>
      </c>
      <c r="B10" s="209">
        <f>SUMPRODUCT(B5:B6,C5:C6)/C7</f>
        <v>7.6336654100932506</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s="83" customFormat="1"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s="83" customFormat="1" ht="15.75" customHeight="1" x14ac:dyDescent="0.25">
      <c r="A12" s="539" t="s">
        <v>2</v>
      </c>
      <c r="B12" s="540"/>
      <c r="C12" s="540"/>
      <c r="D12" s="540"/>
      <c r="E12" s="540"/>
      <c r="F12" s="540"/>
      <c r="G12" s="540"/>
      <c r="H12" s="540"/>
      <c r="I12" s="540"/>
      <c r="J12" s="540"/>
      <c r="K12" s="540"/>
      <c r="L12" s="540"/>
      <c r="M12" s="540"/>
      <c r="N12" s="541"/>
    </row>
    <row r="13" spans="1:48" s="83" customFormat="1" ht="16.5" customHeight="1" x14ac:dyDescent="0.25">
      <c r="A13" s="542" t="s">
        <v>520</v>
      </c>
      <c r="B13" s="542"/>
      <c r="C13" s="542"/>
      <c r="D13" s="542"/>
      <c r="E13" s="542"/>
      <c r="F13" s="542"/>
      <c r="G13" s="542"/>
      <c r="H13" s="542"/>
      <c r="I13" s="542"/>
      <c r="J13" s="542"/>
      <c r="K13" s="542"/>
      <c r="L13" s="542"/>
      <c r="M13" s="542"/>
      <c r="N13" s="542"/>
    </row>
    <row r="14" spans="1:48" ht="15.75" customHeight="1" x14ac:dyDescent="0.3"/>
    <row r="15" spans="1:48" ht="15.75" customHeight="1" x14ac:dyDescent="0.3"/>
    <row r="16" spans="1:48" ht="15.75" customHeight="1" x14ac:dyDescent="0.3"/>
    <row r="17" ht="15.75" customHeight="1" x14ac:dyDescent="0.3"/>
    <row r="18" ht="15.75" customHeight="1" x14ac:dyDescent="0.3"/>
  </sheetData>
  <mergeCells count="7">
    <mergeCell ref="AV3:AV4"/>
    <mergeCell ref="A12:N12"/>
    <mergeCell ref="A13:N13"/>
    <mergeCell ref="A3:A4"/>
    <mergeCell ref="B3:B4"/>
    <mergeCell ref="C3:C4"/>
    <mergeCell ref="D3:D4"/>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5454-9F49-474D-853C-5C51ED7F1445}">
  <dimension ref="A1:AV21"/>
  <sheetViews>
    <sheetView topLeftCell="AE1" workbookViewId="0">
      <selection activeCell="K3" sqref="K3:AU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490</v>
      </c>
    </row>
    <row r="2" spans="1:48" ht="15.75" customHeight="1" x14ac:dyDescent="0.3"/>
    <row r="3" spans="1:48" ht="15.75" customHeight="1" x14ac:dyDescent="0.3">
      <c r="A3" s="508" t="s">
        <v>245</v>
      </c>
      <c r="B3" s="510" t="s">
        <v>0</v>
      </c>
      <c r="C3" s="510" t="s">
        <v>282</v>
      </c>
      <c r="D3" s="510" t="s">
        <v>57</v>
      </c>
      <c r="E3" s="17"/>
      <c r="F3" s="50"/>
      <c r="G3" s="50"/>
      <c r="H3" s="50"/>
      <c r="I3" s="50"/>
      <c r="J3" s="11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4" t="s">
        <v>1</v>
      </c>
    </row>
    <row r="4" spans="1:48" ht="15.75" customHeight="1" x14ac:dyDescent="0.3">
      <c r="A4" s="513"/>
      <c r="B4" s="511"/>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5"/>
    </row>
    <row r="5" spans="1:48" ht="15.75" customHeight="1" x14ac:dyDescent="0.3">
      <c r="A5" s="260" t="s">
        <v>484</v>
      </c>
      <c r="B5" s="261">
        <v>10</v>
      </c>
      <c r="C5" s="262">
        <v>227.44600560000001</v>
      </c>
      <c r="D5" s="263">
        <f>K5/C5</f>
        <v>1</v>
      </c>
      <c r="E5" s="27"/>
      <c r="F5" s="27"/>
      <c r="G5" s="43"/>
      <c r="H5" s="43"/>
      <c r="I5" s="43"/>
      <c r="J5" s="27"/>
      <c r="K5" s="262">
        <v>227.44600560000001</v>
      </c>
      <c r="L5" s="262">
        <v>227.44600560000001</v>
      </c>
      <c r="M5" s="262">
        <v>227.44600560000001</v>
      </c>
      <c r="N5" s="262">
        <v>227.44600560000001</v>
      </c>
      <c r="O5" s="262">
        <v>227.44600560000001</v>
      </c>
      <c r="P5" s="282">
        <v>227.44600560000001</v>
      </c>
      <c r="Q5" s="282">
        <v>227.44600560000001</v>
      </c>
      <c r="R5" s="282">
        <v>166.03558408800001</v>
      </c>
      <c r="S5" s="282">
        <v>166.03558408800001</v>
      </c>
      <c r="T5" s="282">
        <v>166.03558408800001</v>
      </c>
      <c r="U5" s="282">
        <v>0</v>
      </c>
      <c r="V5" s="282">
        <v>0</v>
      </c>
      <c r="W5" s="282">
        <v>0</v>
      </c>
      <c r="X5" s="282">
        <v>0</v>
      </c>
      <c r="Y5" s="282">
        <v>0</v>
      </c>
      <c r="Z5" s="282">
        <v>0</v>
      </c>
      <c r="AA5" s="282">
        <v>0</v>
      </c>
      <c r="AB5" s="282">
        <v>0</v>
      </c>
      <c r="AC5" s="282">
        <v>0</v>
      </c>
      <c r="AD5" s="282">
        <v>0</v>
      </c>
      <c r="AE5" s="282">
        <v>0</v>
      </c>
      <c r="AF5" s="282">
        <v>0</v>
      </c>
      <c r="AG5" s="282">
        <v>0</v>
      </c>
      <c r="AH5" s="282">
        <v>0</v>
      </c>
      <c r="AI5" s="282">
        <v>0</v>
      </c>
      <c r="AJ5" s="282">
        <v>0</v>
      </c>
      <c r="AK5" s="282">
        <v>0</v>
      </c>
      <c r="AL5" s="282">
        <v>0</v>
      </c>
      <c r="AM5" s="282">
        <v>0</v>
      </c>
      <c r="AN5" s="282">
        <v>0</v>
      </c>
      <c r="AO5" s="282">
        <v>0</v>
      </c>
      <c r="AP5" s="282">
        <v>0</v>
      </c>
      <c r="AQ5" s="282">
        <v>0</v>
      </c>
      <c r="AR5" s="282">
        <v>0</v>
      </c>
      <c r="AS5" s="282">
        <v>0</v>
      </c>
      <c r="AT5" s="282">
        <v>0</v>
      </c>
      <c r="AU5" s="282">
        <v>0</v>
      </c>
      <c r="AV5" s="176">
        <f t="shared" ref="AV5:AV11" si="1">SUM(I5:AU5)</f>
        <v>2090.2287914640001</v>
      </c>
    </row>
    <row r="6" spans="1:48" ht="15.75" customHeight="1" x14ac:dyDescent="0.3">
      <c r="A6" s="260" t="s">
        <v>485</v>
      </c>
      <c r="B6" s="261">
        <v>10</v>
      </c>
      <c r="C6" s="262">
        <v>50.171913000000004</v>
      </c>
      <c r="D6" s="263">
        <f t="shared" ref="D6:D10" si="2">K6/C6</f>
        <v>1</v>
      </c>
      <c r="E6" s="27"/>
      <c r="F6" s="27"/>
      <c r="G6" s="43"/>
      <c r="H6" s="43"/>
      <c r="I6" s="43"/>
      <c r="J6" s="27"/>
      <c r="K6" s="262">
        <v>50.171913000000004</v>
      </c>
      <c r="L6" s="262">
        <v>50.171913000000004</v>
      </c>
      <c r="M6" s="262">
        <v>50.171913000000004</v>
      </c>
      <c r="N6" s="262">
        <v>50.171913000000004</v>
      </c>
      <c r="O6" s="262">
        <v>50.171913000000004</v>
      </c>
      <c r="P6" s="282">
        <v>50.171913000000004</v>
      </c>
      <c r="Q6" s="282">
        <v>50.171913000000004</v>
      </c>
      <c r="R6" s="282">
        <v>36.625496490000003</v>
      </c>
      <c r="S6" s="282">
        <v>36.625496490000003</v>
      </c>
      <c r="T6" s="282">
        <v>36.625496490000003</v>
      </c>
      <c r="U6" s="282">
        <v>0</v>
      </c>
      <c r="V6" s="282">
        <v>0</v>
      </c>
      <c r="W6" s="282">
        <v>0</v>
      </c>
      <c r="X6" s="282">
        <v>0</v>
      </c>
      <c r="Y6" s="282">
        <v>0</v>
      </c>
      <c r="Z6" s="282">
        <v>0</v>
      </c>
      <c r="AA6" s="282">
        <v>0</v>
      </c>
      <c r="AB6" s="282">
        <v>0</v>
      </c>
      <c r="AC6" s="282">
        <v>0</v>
      </c>
      <c r="AD6" s="282">
        <v>0</v>
      </c>
      <c r="AE6" s="282">
        <v>0</v>
      </c>
      <c r="AF6" s="282">
        <v>0</v>
      </c>
      <c r="AG6" s="282">
        <v>0</v>
      </c>
      <c r="AH6" s="282">
        <v>0</v>
      </c>
      <c r="AI6" s="282">
        <v>0</v>
      </c>
      <c r="AJ6" s="282">
        <v>0</v>
      </c>
      <c r="AK6" s="282">
        <v>0</v>
      </c>
      <c r="AL6" s="282">
        <v>0</v>
      </c>
      <c r="AM6" s="282">
        <v>0</v>
      </c>
      <c r="AN6" s="282">
        <v>0</v>
      </c>
      <c r="AO6" s="282">
        <v>0</v>
      </c>
      <c r="AP6" s="282">
        <v>0</v>
      </c>
      <c r="AQ6" s="282">
        <v>0</v>
      </c>
      <c r="AR6" s="282">
        <v>0</v>
      </c>
      <c r="AS6" s="282">
        <v>0</v>
      </c>
      <c r="AT6" s="282">
        <v>0</v>
      </c>
      <c r="AU6" s="282">
        <v>0</v>
      </c>
      <c r="AV6" s="176">
        <f t="shared" si="1"/>
        <v>461.07988047000003</v>
      </c>
    </row>
    <row r="7" spans="1:48" ht="15.75" customHeight="1" x14ac:dyDescent="0.3">
      <c r="A7" s="260" t="s">
        <v>327</v>
      </c>
      <c r="B7" s="261">
        <v>10</v>
      </c>
      <c r="C7" s="262">
        <v>20.791512726120004</v>
      </c>
      <c r="D7" s="263">
        <f t="shared" si="2"/>
        <v>1</v>
      </c>
      <c r="E7" s="27"/>
      <c r="F7" s="27"/>
      <c r="G7" s="43"/>
      <c r="H7" s="43"/>
      <c r="I7" s="43"/>
      <c r="J7" s="27"/>
      <c r="K7" s="262">
        <v>20.791512726120004</v>
      </c>
      <c r="L7" s="262">
        <v>20.791512726120004</v>
      </c>
      <c r="M7" s="262">
        <v>20.791512726120004</v>
      </c>
      <c r="N7" s="262">
        <v>20.791512726120004</v>
      </c>
      <c r="O7" s="262">
        <v>20.791512726120004</v>
      </c>
      <c r="P7" s="282">
        <v>20.791512726120004</v>
      </c>
      <c r="Q7" s="282">
        <v>20.791512726120004</v>
      </c>
      <c r="R7" s="282">
        <v>16.841125308157203</v>
      </c>
      <c r="S7" s="282">
        <v>16.841125308157203</v>
      </c>
      <c r="T7" s="282">
        <v>16.841125308157203</v>
      </c>
      <c r="U7" s="282">
        <v>0</v>
      </c>
      <c r="V7" s="282">
        <v>0</v>
      </c>
      <c r="W7" s="282">
        <v>0</v>
      </c>
      <c r="X7" s="282">
        <v>0</v>
      </c>
      <c r="Y7" s="282">
        <v>0</v>
      </c>
      <c r="Z7" s="282">
        <v>0</v>
      </c>
      <c r="AA7" s="282">
        <v>0</v>
      </c>
      <c r="AB7" s="282">
        <v>0</v>
      </c>
      <c r="AC7" s="282">
        <v>0</v>
      </c>
      <c r="AD7" s="282">
        <v>0</v>
      </c>
      <c r="AE7" s="282">
        <v>0</v>
      </c>
      <c r="AF7" s="282">
        <v>0</v>
      </c>
      <c r="AG7" s="282">
        <v>0</v>
      </c>
      <c r="AH7" s="282">
        <v>0</v>
      </c>
      <c r="AI7" s="282">
        <v>0</v>
      </c>
      <c r="AJ7" s="282">
        <v>0</v>
      </c>
      <c r="AK7" s="282">
        <v>0</v>
      </c>
      <c r="AL7" s="282">
        <v>0</v>
      </c>
      <c r="AM7" s="282">
        <v>0</v>
      </c>
      <c r="AN7" s="282">
        <v>0</v>
      </c>
      <c r="AO7" s="282">
        <v>0</v>
      </c>
      <c r="AP7" s="282">
        <v>0</v>
      </c>
      <c r="AQ7" s="282">
        <v>0</v>
      </c>
      <c r="AR7" s="282">
        <v>0</v>
      </c>
      <c r="AS7" s="282">
        <v>0</v>
      </c>
      <c r="AT7" s="282">
        <v>0</v>
      </c>
      <c r="AU7" s="282">
        <v>0</v>
      </c>
      <c r="AV7" s="176">
        <f t="shared" si="1"/>
        <v>196.06396500731159</v>
      </c>
    </row>
    <row r="8" spans="1:48" ht="15.75" customHeight="1" x14ac:dyDescent="0.3">
      <c r="A8" s="260" t="s">
        <v>328</v>
      </c>
      <c r="B8" s="261">
        <v>10</v>
      </c>
      <c r="C8" s="262">
        <v>19.121266027499995</v>
      </c>
      <c r="D8" s="263">
        <f t="shared" si="2"/>
        <v>1</v>
      </c>
      <c r="E8" s="27"/>
      <c r="F8" s="27"/>
      <c r="G8" s="43"/>
      <c r="H8" s="43"/>
      <c r="I8" s="43"/>
      <c r="J8" s="27"/>
      <c r="K8" s="262">
        <v>19.121266027499995</v>
      </c>
      <c r="L8" s="262">
        <v>19.121266027499995</v>
      </c>
      <c r="M8" s="262">
        <v>19.121266027499995</v>
      </c>
      <c r="N8" s="262">
        <v>19.121266027499995</v>
      </c>
      <c r="O8" s="262">
        <v>19.121266027499995</v>
      </c>
      <c r="P8" s="282">
        <v>19.121266027499995</v>
      </c>
      <c r="Q8" s="282">
        <v>19.121266027499995</v>
      </c>
      <c r="R8" s="282">
        <v>15.488225482274997</v>
      </c>
      <c r="S8" s="282">
        <v>15.488225482274997</v>
      </c>
      <c r="T8" s="282">
        <v>15.488225482274997</v>
      </c>
      <c r="U8" s="282">
        <v>0</v>
      </c>
      <c r="V8" s="282">
        <v>0</v>
      </c>
      <c r="W8" s="282">
        <v>0</v>
      </c>
      <c r="X8" s="282">
        <v>0</v>
      </c>
      <c r="Y8" s="282">
        <v>0</v>
      </c>
      <c r="Z8" s="282">
        <v>0</v>
      </c>
      <c r="AA8" s="282">
        <v>0</v>
      </c>
      <c r="AB8" s="282">
        <v>0</v>
      </c>
      <c r="AC8" s="282">
        <v>0</v>
      </c>
      <c r="AD8" s="282">
        <v>0</v>
      </c>
      <c r="AE8" s="282">
        <v>0</v>
      </c>
      <c r="AF8" s="282">
        <v>0</v>
      </c>
      <c r="AG8" s="282">
        <v>0</v>
      </c>
      <c r="AH8" s="282">
        <v>0</v>
      </c>
      <c r="AI8" s="282">
        <v>0</v>
      </c>
      <c r="AJ8" s="282">
        <v>0</v>
      </c>
      <c r="AK8" s="282">
        <v>0</v>
      </c>
      <c r="AL8" s="282">
        <v>0</v>
      </c>
      <c r="AM8" s="282">
        <v>0</v>
      </c>
      <c r="AN8" s="282">
        <v>0</v>
      </c>
      <c r="AO8" s="282">
        <v>0</v>
      </c>
      <c r="AP8" s="282">
        <v>0</v>
      </c>
      <c r="AQ8" s="282">
        <v>0</v>
      </c>
      <c r="AR8" s="282">
        <v>0</v>
      </c>
      <c r="AS8" s="282">
        <v>0</v>
      </c>
      <c r="AT8" s="282">
        <v>0</v>
      </c>
      <c r="AU8" s="282">
        <v>0</v>
      </c>
      <c r="AV8" s="176">
        <f t="shared" si="1"/>
        <v>180.31353863932497</v>
      </c>
    </row>
    <row r="9" spans="1:48" ht="15.75" customHeight="1" x14ac:dyDescent="0.3">
      <c r="A9" s="260" t="s">
        <v>486</v>
      </c>
      <c r="B9" s="261">
        <v>10</v>
      </c>
      <c r="C9" s="262">
        <v>14.907539699999997</v>
      </c>
      <c r="D9" s="263">
        <f t="shared" si="2"/>
        <v>1</v>
      </c>
      <c r="E9" s="27"/>
      <c r="F9" s="27"/>
      <c r="G9" s="43"/>
      <c r="H9" s="43"/>
      <c r="I9" s="43"/>
      <c r="J9" s="27"/>
      <c r="K9" s="283">
        <v>14.907539699999997</v>
      </c>
      <c r="L9" s="283">
        <v>14.907539699999997</v>
      </c>
      <c r="M9" s="283">
        <v>14.907539699999997</v>
      </c>
      <c r="N9" s="283">
        <v>14.907539699999997</v>
      </c>
      <c r="O9" s="283">
        <v>14.907539699999997</v>
      </c>
      <c r="P9" s="264">
        <v>14.907539699999997</v>
      </c>
      <c r="Q9" s="264">
        <v>14.907539699999997</v>
      </c>
      <c r="R9" s="264">
        <v>10.882503980999997</v>
      </c>
      <c r="S9" s="264">
        <v>10.882503980999997</v>
      </c>
      <c r="T9" s="264">
        <v>10.882503980999997</v>
      </c>
      <c r="U9" s="264">
        <v>0</v>
      </c>
      <c r="V9" s="264">
        <v>0</v>
      </c>
      <c r="W9" s="264">
        <v>0</v>
      </c>
      <c r="X9" s="264">
        <v>0</v>
      </c>
      <c r="Y9" s="264">
        <v>0</v>
      </c>
      <c r="Z9" s="264">
        <v>0</v>
      </c>
      <c r="AA9" s="264">
        <v>0</v>
      </c>
      <c r="AB9" s="264">
        <v>0</v>
      </c>
      <c r="AC9" s="264">
        <v>0</v>
      </c>
      <c r="AD9" s="264">
        <v>0</v>
      </c>
      <c r="AE9" s="264">
        <v>0</v>
      </c>
      <c r="AF9" s="264">
        <v>0</v>
      </c>
      <c r="AG9" s="264">
        <v>0</v>
      </c>
      <c r="AH9" s="264">
        <v>0</v>
      </c>
      <c r="AI9" s="264">
        <v>0</v>
      </c>
      <c r="AJ9" s="264">
        <v>0</v>
      </c>
      <c r="AK9" s="264">
        <v>0</v>
      </c>
      <c r="AL9" s="264">
        <v>0</v>
      </c>
      <c r="AM9" s="264">
        <v>0</v>
      </c>
      <c r="AN9" s="264">
        <v>0</v>
      </c>
      <c r="AO9" s="264">
        <v>0</v>
      </c>
      <c r="AP9" s="264">
        <v>0</v>
      </c>
      <c r="AQ9" s="264">
        <v>0</v>
      </c>
      <c r="AR9" s="264">
        <v>0</v>
      </c>
      <c r="AS9" s="264">
        <v>0</v>
      </c>
      <c r="AT9" s="264">
        <v>0</v>
      </c>
      <c r="AU9" s="264">
        <v>0</v>
      </c>
      <c r="AV9" s="176">
        <f t="shared" si="1"/>
        <v>137.00028984299999</v>
      </c>
    </row>
    <row r="10" spans="1:48" ht="15.75" customHeight="1" x14ac:dyDescent="0.3">
      <c r="A10" s="260" t="s">
        <v>487</v>
      </c>
      <c r="B10" s="261">
        <v>10</v>
      </c>
      <c r="C10" s="262">
        <v>20.732522804999999</v>
      </c>
      <c r="D10" s="263">
        <f t="shared" si="2"/>
        <v>1</v>
      </c>
      <c r="E10" s="27"/>
      <c r="F10" s="27"/>
      <c r="G10" s="43"/>
      <c r="H10" s="43"/>
      <c r="I10" s="43"/>
      <c r="J10" s="27"/>
      <c r="K10" s="262">
        <v>20.732522804999999</v>
      </c>
      <c r="L10" s="262">
        <v>20.732522804999999</v>
      </c>
      <c r="M10" s="262">
        <v>20.732522804999999</v>
      </c>
      <c r="N10" s="262">
        <v>20.732522804999999</v>
      </c>
      <c r="O10" s="262">
        <v>20.732522804999999</v>
      </c>
      <c r="P10" s="262">
        <v>20.732522804999999</v>
      </c>
      <c r="Q10" s="262">
        <v>20.732522804999999</v>
      </c>
      <c r="R10" s="262">
        <v>13.89079027935</v>
      </c>
      <c r="S10" s="262">
        <v>13.89079027935</v>
      </c>
      <c r="T10" s="262">
        <v>13.89079027935</v>
      </c>
      <c r="U10" s="262">
        <v>0</v>
      </c>
      <c r="V10" s="262">
        <v>0</v>
      </c>
      <c r="W10" s="262">
        <v>0</v>
      </c>
      <c r="X10" s="262">
        <v>0</v>
      </c>
      <c r="Y10" s="262">
        <v>0</v>
      </c>
      <c r="Z10" s="262">
        <v>0</v>
      </c>
      <c r="AA10" s="262">
        <v>0</v>
      </c>
      <c r="AB10" s="262">
        <v>0</v>
      </c>
      <c r="AC10" s="262">
        <v>0</v>
      </c>
      <c r="AD10" s="262">
        <v>0</v>
      </c>
      <c r="AE10" s="262">
        <v>0</v>
      </c>
      <c r="AF10" s="262">
        <v>0</v>
      </c>
      <c r="AG10" s="262">
        <v>0</v>
      </c>
      <c r="AH10" s="262">
        <v>0</v>
      </c>
      <c r="AI10" s="262">
        <v>0</v>
      </c>
      <c r="AJ10" s="262">
        <v>0</v>
      </c>
      <c r="AK10" s="262">
        <v>0</v>
      </c>
      <c r="AL10" s="262">
        <v>0</v>
      </c>
      <c r="AM10" s="262">
        <v>0</v>
      </c>
      <c r="AN10" s="262">
        <v>0</v>
      </c>
      <c r="AO10" s="262">
        <v>0</v>
      </c>
      <c r="AP10" s="262">
        <v>0</v>
      </c>
      <c r="AQ10" s="262">
        <v>0</v>
      </c>
      <c r="AR10" s="262">
        <v>0</v>
      </c>
      <c r="AS10" s="262">
        <v>0</v>
      </c>
      <c r="AT10" s="262">
        <v>0</v>
      </c>
      <c r="AU10" s="262">
        <v>0</v>
      </c>
      <c r="AV10" s="176">
        <f t="shared" si="1"/>
        <v>186.80003047304999</v>
      </c>
    </row>
    <row r="11" spans="1:48" ht="15.75" customHeight="1" x14ac:dyDescent="0.3">
      <c r="A11" s="260" t="s">
        <v>329</v>
      </c>
      <c r="B11" s="261">
        <v>8</v>
      </c>
      <c r="C11" s="262">
        <v>19.563657630000002</v>
      </c>
      <c r="D11" s="263">
        <f>K11/C11</f>
        <v>1</v>
      </c>
      <c r="E11" s="27"/>
      <c r="F11" s="27"/>
      <c r="G11" s="43"/>
      <c r="H11" s="43"/>
      <c r="I11" s="43"/>
      <c r="J11" s="27"/>
      <c r="K11" s="262">
        <v>19.563657630000002</v>
      </c>
      <c r="L11" s="262">
        <v>19.563657630000002</v>
      </c>
      <c r="M11" s="262">
        <v>19.563657630000002</v>
      </c>
      <c r="N11" s="262">
        <v>19.563657630000002</v>
      </c>
      <c r="O11" s="262">
        <v>19.563657630000002</v>
      </c>
      <c r="P11" s="262">
        <v>19.563657630000002</v>
      </c>
      <c r="Q11" s="262">
        <v>19.563657630000002</v>
      </c>
      <c r="R11" s="262">
        <v>19.563657630000002</v>
      </c>
      <c r="S11" s="262">
        <v>0</v>
      </c>
      <c r="T11" s="262">
        <v>0</v>
      </c>
      <c r="U11" s="262">
        <v>0</v>
      </c>
      <c r="V11" s="262">
        <v>0</v>
      </c>
      <c r="W11" s="262">
        <v>0</v>
      </c>
      <c r="X11" s="262">
        <v>0</v>
      </c>
      <c r="Y11" s="262">
        <v>0</v>
      </c>
      <c r="Z11" s="262">
        <v>0</v>
      </c>
      <c r="AA11" s="262">
        <v>0</v>
      </c>
      <c r="AB11" s="262">
        <v>0</v>
      </c>
      <c r="AC11" s="262">
        <v>0</v>
      </c>
      <c r="AD11" s="262">
        <v>0</v>
      </c>
      <c r="AE11" s="262">
        <v>0</v>
      </c>
      <c r="AF11" s="262">
        <v>0</v>
      </c>
      <c r="AG11" s="262">
        <v>0</v>
      </c>
      <c r="AH11" s="262">
        <v>0</v>
      </c>
      <c r="AI11" s="262">
        <v>0</v>
      </c>
      <c r="AJ11" s="262">
        <v>0</v>
      </c>
      <c r="AK11" s="262">
        <v>0</v>
      </c>
      <c r="AL11" s="262">
        <v>0</v>
      </c>
      <c r="AM11" s="262">
        <v>0</v>
      </c>
      <c r="AN11" s="262">
        <v>0</v>
      </c>
      <c r="AO11" s="262">
        <v>0</v>
      </c>
      <c r="AP11" s="262">
        <v>0</v>
      </c>
      <c r="AQ11" s="262">
        <v>0</v>
      </c>
      <c r="AR11" s="262">
        <v>0</v>
      </c>
      <c r="AS11" s="262">
        <v>0</v>
      </c>
      <c r="AT11" s="262">
        <v>0</v>
      </c>
      <c r="AU11" s="262">
        <v>0</v>
      </c>
      <c r="AV11" s="176">
        <f t="shared" si="1"/>
        <v>156.50926103999998</v>
      </c>
    </row>
    <row r="12" spans="1:48" ht="15.75" customHeight="1" x14ac:dyDescent="0.3">
      <c r="A12" s="183" t="s">
        <v>480</v>
      </c>
      <c r="B12" s="265"/>
      <c r="C12" s="266">
        <f>SUM(C5:C11)</f>
        <v>372.73441748861995</v>
      </c>
      <c r="D12" s="267">
        <f>K12/C12</f>
        <v>1</v>
      </c>
      <c r="E12" s="268"/>
      <c r="F12" s="269"/>
      <c r="G12" s="269"/>
      <c r="H12" s="269"/>
      <c r="I12" s="270"/>
      <c r="J12" s="270"/>
      <c r="K12" s="266">
        <f t="shared" ref="K12:AV12" si="3">SUM(K5:K11)</f>
        <v>372.73441748861995</v>
      </c>
      <c r="L12" s="266">
        <f t="shared" si="3"/>
        <v>372.73441748861995</v>
      </c>
      <c r="M12" s="266">
        <f t="shared" ref="M12:AU12" si="4">SUM(M5:M11)</f>
        <v>372.73441748861995</v>
      </c>
      <c r="N12" s="266">
        <f t="shared" si="4"/>
        <v>372.73441748861995</v>
      </c>
      <c r="O12" s="266">
        <f t="shared" si="4"/>
        <v>372.73441748861995</v>
      </c>
      <c r="P12" s="266">
        <f t="shared" si="4"/>
        <v>372.73441748861995</v>
      </c>
      <c r="Q12" s="266">
        <f t="shared" si="4"/>
        <v>372.73441748861995</v>
      </c>
      <c r="R12" s="266">
        <f t="shared" si="4"/>
        <v>279.32738325878216</v>
      </c>
      <c r="S12" s="266">
        <f t="shared" si="4"/>
        <v>259.76372562878214</v>
      </c>
      <c r="T12" s="266">
        <f t="shared" si="4"/>
        <v>259.76372562878214</v>
      </c>
      <c r="U12" s="266">
        <f t="shared" si="4"/>
        <v>0</v>
      </c>
      <c r="V12" s="266">
        <f t="shared" si="4"/>
        <v>0</v>
      </c>
      <c r="W12" s="266">
        <f t="shared" si="4"/>
        <v>0</v>
      </c>
      <c r="X12" s="266">
        <f t="shared" si="4"/>
        <v>0</v>
      </c>
      <c r="Y12" s="266">
        <f t="shared" si="4"/>
        <v>0</v>
      </c>
      <c r="Z12" s="266">
        <f t="shared" si="4"/>
        <v>0</v>
      </c>
      <c r="AA12" s="266">
        <f t="shared" si="4"/>
        <v>0</v>
      </c>
      <c r="AB12" s="266">
        <f t="shared" si="4"/>
        <v>0</v>
      </c>
      <c r="AC12" s="266">
        <f t="shared" si="4"/>
        <v>0</v>
      </c>
      <c r="AD12" s="266">
        <f t="shared" si="4"/>
        <v>0</v>
      </c>
      <c r="AE12" s="266">
        <f t="shared" si="4"/>
        <v>0</v>
      </c>
      <c r="AF12" s="266">
        <f t="shared" si="4"/>
        <v>0</v>
      </c>
      <c r="AG12" s="266">
        <f t="shared" si="4"/>
        <v>0</v>
      </c>
      <c r="AH12" s="266">
        <f t="shared" si="4"/>
        <v>0</v>
      </c>
      <c r="AI12" s="266">
        <f t="shared" si="4"/>
        <v>0</v>
      </c>
      <c r="AJ12" s="266">
        <f t="shared" si="4"/>
        <v>0</v>
      </c>
      <c r="AK12" s="266">
        <f t="shared" si="4"/>
        <v>0</v>
      </c>
      <c r="AL12" s="266">
        <f t="shared" si="4"/>
        <v>0</v>
      </c>
      <c r="AM12" s="266">
        <f t="shared" si="4"/>
        <v>0</v>
      </c>
      <c r="AN12" s="266">
        <f t="shared" si="4"/>
        <v>0</v>
      </c>
      <c r="AO12" s="266">
        <f t="shared" si="4"/>
        <v>0</v>
      </c>
      <c r="AP12" s="266">
        <f t="shared" si="4"/>
        <v>0</v>
      </c>
      <c r="AQ12" s="266">
        <f t="shared" si="4"/>
        <v>0</v>
      </c>
      <c r="AR12" s="266">
        <f t="shared" si="4"/>
        <v>0</v>
      </c>
      <c r="AS12" s="266">
        <f t="shared" si="4"/>
        <v>0</v>
      </c>
      <c r="AT12" s="266">
        <f t="shared" si="4"/>
        <v>0</v>
      </c>
      <c r="AU12" s="266">
        <f t="shared" si="4"/>
        <v>0</v>
      </c>
      <c r="AV12" s="193">
        <f t="shared" si="3"/>
        <v>3407.9957569366866</v>
      </c>
    </row>
    <row r="13" spans="1:48" ht="15.75" customHeight="1" x14ac:dyDescent="0.3">
      <c r="A13" s="183" t="s">
        <v>481</v>
      </c>
      <c r="B13" s="188"/>
      <c r="C13" s="271"/>
      <c r="D13" s="272"/>
      <c r="E13" s="268"/>
      <c r="F13" s="269"/>
      <c r="G13" s="269"/>
      <c r="H13" s="269"/>
      <c r="I13" s="270"/>
      <c r="J13" s="270"/>
      <c r="K13" s="266">
        <f>K12-K12</f>
        <v>0</v>
      </c>
      <c r="L13" s="266">
        <f t="shared" ref="L13" si="5">K12-L12</f>
        <v>0</v>
      </c>
      <c r="M13" s="266">
        <f t="shared" ref="M13" si="6">L12-M12</f>
        <v>0</v>
      </c>
      <c r="N13" s="266">
        <f t="shared" ref="N13" si="7">M12-N12</f>
        <v>0</v>
      </c>
      <c r="O13" s="266">
        <f t="shared" ref="O13" si="8">N12-O12</f>
        <v>0</v>
      </c>
      <c r="P13" s="266">
        <f t="shared" ref="P13" si="9">O12-P12</f>
        <v>0</v>
      </c>
      <c r="Q13" s="266">
        <f t="shared" ref="Q13" si="10">P12-Q12</f>
        <v>0</v>
      </c>
      <c r="R13" s="266">
        <f t="shared" ref="R13" si="11">Q12-R12</f>
        <v>93.407034229837791</v>
      </c>
      <c r="S13" s="266">
        <f t="shared" ref="S13" si="12">R12-S12</f>
        <v>19.563657630000023</v>
      </c>
      <c r="T13" s="266">
        <f t="shared" ref="T13" si="13">S12-T12</f>
        <v>0</v>
      </c>
      <c r="U13" s="266">
        <f t="shared" ref="U13" si="14">T12-U12</f>
        <v>259.76372562878214</v>
      </c>
      <c r="V13" s="266">
        <f t="shared" ref="V13" si="15">U12-V12</f>
        <v>0</v>
      </c>
      <c r="W13" s="266">
        <f t="shared" ref="W13" si="16">V12-W12</f>
        <v>0</v>
      </c>
      <c r="X13" s="266">
        <f t="shared" ref="X13" si="17">W12-X12</f>
        <v>0</v>
      </c>
      <c r="Y13" s="266">
        <f t="shared" ref="Y13" si="18">X12-Y12</f>
        <v>0</v>
      </c>
      <c r="Z13" s="266">
        <f t="shared" ref="Z13" si="19">Y12-Z12</f>
        <v>0</v>
      </c>
      <c r="AA13" s="266">
        <f t="shared" ref="AA13" si="20">Z12-AA12</f>
        <v>0</v>
      </c>
      <c r="AB13" s="266">
        <f t="shared" ref="AB13" si="21">AA12-AB12</f>
        <v>0</v>
      </c>
      <c r="AC13" s="266">
        <f t="shared" ref="AC13" si="22">AB12-AC12</f>
        <v>0</v>
      </c>
      <c r="AD13" s="266">
        <f t="shared" ref="AD13" si="23">AC12-AD12</f>
        <v>0</v>
      </c>
      <c r="AE13" s="266">
        <f t="shared" ref="AE13" si="24">AD12-AE12</f>
        <v>0</v>
      </c>
      <c r="AF13" s="266">
        <f t="shared" ref="AF13" si="25">AE12-AF12</f>
        <v>0</v>
      </c>
      <c r="AG13" s="266">
        <f t="shared" ref="AG13" si="26">AF12-AG12</f>
        <v>0</v>
      </c>
      <c r="AH13" s="266">
        <f t="shared" ref="AH13" si="27">AG12-AH12</f>
        <v>0</v>
      </c>
      <c r="AI13" s="266">
        <f t="shared" ref="AI13" si="28">AH12-AI12</f>
        <v>0</v>
      </c>
      <c r="AJ13" s="266">
        <f t="shared" ref="AJ13" si="29">AI12-AJ12</f>
        <v>0</v>
      </c>
      <c r="AK13" s="266">
        <f t="shared" ref="AK13" si="30">AJ12-AK12</f>
        <v>0</v>
      </c>
      <c r="AL13" s="266">
        <f t="shared" ref="AL13" si="31">AK12-AL12</f>
        <v>0</v>
      </c>
      <c r="AM13" s="266">
        <f t="shared" ref="AM13" si="32">AL12-AM12</f>
        <v>0</v>
      </c>
      <c r="AN13" s="266">
        <f t="shared" ref="AN13" si="33">AM12-AN12</f>
        <v>0</v>
      </c>
      <c r="AO13" s="266">
        <f t="shared" ref="AO13" si="34">AN12-AO12</f>
        <v>0</v>
      </c>
      <c r="AP13" s="266">
        <f t="shared" ref="AP13" si="35">AO12-AP12</f>
        <v>0</v>
      </c>
      <c r="AQ13" s="266">
        <f t="shared" ref="AQ13" si="36">AP12-AQ12</f>
        <v>0</v>
      </c>
      <c r="AR13" s="266">
        <f t="shared" ref="AR13" si="37">AQ12-AR12</f>
        <v>0</v>
      </c>
      <c r="AS13" s="266">
        <f t="shared" ref="AS13" si="38">AR12-AS12</f>
        <v>0</v>
      </c>
      <c r="AT13" s="266">
        <f t="shared" ref="AT13" si="39">AS12-AT12</f>
        <v>0</v>
      </c>
      <c r="AU13" s="266">
        <f t="shared" ref="AU13" si="40">AT12-AU12</f>
        <v>0</v>
      </c>
      <c r="AV13" s="273"/>
    </row>
    <row r="14" spans="1:48" ht="15.75" customHeight="1" x14ac:dyDescent="0.3">
      <c r="A14" s="183" t="s">
        <v>482</v>
      </c>
      <c r="B14" s="188"/>
      <c r="C14" s="271"/>
      <c r="D14" s="272"/>
      <c r="E14" s="268"/>
      <c r="F14" s="269"/>
      <c r="G14" s="269"/>
      <c r="H14" s="269"/>
      <c r="I14" s="270"/>
      <c r="J14" s="270"/>
      <c r="K14" s="266">
        <f>$K$12-K12</f>
        <v>0</v>
      </c>
      <c r="L14" s="266">
        <f t="shared" ref="L14" si="41">$K$12-L12</f>
        <v>0</v>
      </c>
      <c r="M14" s="266">
        <f t="shared" ref="M14:AU14" si="42">$K$12-M12</f>
        <v>0</v>
      </c>
      <c r="N14" s="266">
        <f t="shared" si="42"/>
        <v>0</v>
      </c>
      <c r="O14" s="266">
        <f t="shared" si="42"/>
        <v>0</v>
      </c>
      <c r="P14" s="266">
        <f t="shared" si="42"/>
        <v>0</v>
      </c>
      <c r="Q14" s="266">
        <f t="shared" si="42"/>
        <v>0</v>
      </c>
      <c r="R14" s="266">
        <f t="shared" si="42"/>
        <v>93.407034229837791</v>
      </c>
      <c r="S14" s="266">
        <f t="shared" si="42"/>
        <v>112.97069185983781</v>
      </c>
      <c r="T14" s="266">
        <f t="shared" si="42"/>
        <v>112.97069185983781</v>
      </c>
      <c r="U14" s="266">
        <f t="shared" si="42"/>
        <v>372.73441748861995</v>
      </c>
      <c r="V14" s="266">
        <f t="shared" si="42"/>
        <v>372.73441748861995</v>
      </c>
      <c r="W14" s="266">
        <f t="shared" si="42"/>
        <v>372.73441748861995</v>
      </c>
      <c r="X14" s="266">
        <f t="shared" si="42"/>
        <v>372.73441748861995</v>
      </c>
      <c r="Y14" s="266">
        <f t="shared" si="42"/>
        <v>372.73441748861995</v>
      </c>
      <c r="Z14" s="266">
        <f t="shared" si="42"/>
        <v>372.73441748861995</v>
      </c>
      <c r="AA14" s="266">
        <f t="shared" si="42"/>
        <v>372.73441748861995</v>
      </c>
      <c r="AB14" s="266">
        <f t="shared" si="42"/>
        <v>372.73441748861995</v>
      </c>
      <c r="AC14" s="266">
        <f t="shared" si="42"/>
        <v>372.73441748861995</v>
      </c>
      <c r="AD14" s="266">
        <f t="shared" si="42"/>
        <v>372.73441748861995</v>
      </c>
      <c r="AE14" s="266">
        <f t="shared" si="42"/>
        <v>372.73441748861995</v>
      </c>
      <c r="AF14" s="266">
        <f t="shared" si="42"/>
        <v>372.73441748861995</v>
      </c>
      <c r="AG14" s="266">
        <f t="shared" si="42"/>
        <v>372.73441748861995</v>
      </c>
      <c r="AH14" s="266">
        <f t="shared" si="42"/>
        <v>372.73441748861995</v>
      </c>
      <c r="AI14" s="266">
        <f t="shared" si="42"/>
        <v>372.73441748861995</v>
      </c>
      <c r="AJ14" s="266">
        <f t="shared" si="42"/>
        <v>372.73441748861995</v>
      </c>
      <c r="AK14" s="266">
        <f t="shared" si="42"/>
        <v>372.73441748861995</v>
      </c>
      <c r="AL14" s="266">
        <f t="shared" si="42"/>
        <v>372.73441748861995</v>
      </c>
      <c r="AM14" s="266">
        <f t="shared" si="42"/>
        <v>372.73441748861995</v>
      </c>
      <c r="AN14" s="266">
        <f t="shared" si="42"/>
        <v>372.73441748861995</v>
      </c>
      <c r="AO14" s="266">
        <f t="shared" si="42"/>
        <v>372.73441748861995</v>
      </c>
      <c r="AP14" s="266">
        <f t="shared" si="42"/>
        <v>372.73441748861995</v>
      </c>
      <c r="AQ14" s="266">
        <f t="shared" si="42"/>
        <v>372.73441748861995</v>
      </c>
      <c r="AR14" s="266">
        <f t="shared" si="42"/>
        <v>372.73441748861995</v>
      </c>
      <c r="AS14" s="266">
        <f t="shared" si="42"/>
        <v>372.73441748861995</v>
      </c>
      <c r="AT14" s="266">
        <f t="shared" si="42"/>
        <v>372.73441748861995</v>
      </c>
      <c r="AU14" s="266">
        <f t="shared" si="42"/>
        <v>372.73441748861995</v>
      </c>
      <c r="AV14" s="274"/>
    </row>
    <row r="15" spans="1:48" ht="15.75" customHeight="1" x14ac:dyDescent="0.3">
      <c r="A15" s="275" t="s">
        <v>66</v>
      </c>
      <c r="B15" s="276">
        <f>SUMPRODUCT(B5:B11,C5:C11)/C12</f>
        <v>9.8950262883593414</v>
      </c>
      <c r="C15" s="277"/>
      <c r="D15" s="278"/>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80"/>
      <c r="AE15" s="280"/>
      <c r="AF15" s="280"/>
      <c r="AG15" s="280"/>
      <c r="AH15" s="280"/>
      <c r="AI15" s="280"/>
      <c r="AJ15" s="280"/>
      <c r="AK15" s="279"/>
      <c r="AL15" s="279"/>
      <c r="AM15" s="279"/>
      <c r="AN15" s="279"/>
      <c r="AO15" s="280"/>
      <c r="AP15" s="280"/>
      <c r="AQ15" s="280"/>
      <c r="AR15" s="280"/>
      <c r="AS15" s="280"/>
      <c r="AT15" s="280"/>
      <c r="AU15" s="280"/>
      <c r="AV15" s="279"/>
    </row>
    <row r="16" spans="1:48" ht="15.75" customHeight="1" x14ac:dyDescent="0.3">
      <c r="A16" s="30"/>
      <c r="B16" s="30"/>
      <c r="C16" s="30"/>
      <c r="D16" s="30"/>
      <c r="E16" s="30"/>
      <c r="F16" s="30"/>
      <c r="G16" s="30"/>
      <c r="H16" s="30"/>
      <c r="I16" s="30"/>
      <c r="J16" s="30"/>
      <c r="K16" s="30"/>
      <c r="L16" s="30"/>
      <c r="M16" s="30"/>
      <c r="N16" s="30"/>
      <c r="O16" s="30"/>
      <c r="P16" s="30"/>
      <c r="Q16" s="30"/>
      <c r="R16" s="30"/>
      <c r="S16" s="30"/>
      <c r="T16" s="30"/>
      <c r="AV16" s="30"/>
    </row>
    <row r="17" spans="1:48" ht="15.75" customHeight="1" x14ac:dyDescent="0.3">
      <c r="A17" s="518" t="s">
        <v>2</v>
      </c>
      <c r="B17" s="519"/>
      <c r="C17" s="519"/>
      <c r="D17" s="519"/>
      <c r="T17" s="30"/>
      <c r="AV17" s="30"/>
    </row>
    <row r="18" spans="1:48" ht="15.75" customHeight="1" x14ac:dyDescent="0.3">
      <c r="A18" s="520" t="s">
        <v>520</v>
      </c>
      <c r="B18" s="521"/>
      <c r="C18" s="521"/>
      <c r="D18" s="522"/>
    </row>
    <row r="21" spans="1:48" x14ac:dyDescent="0.3">
      <c r="O21" s="59"/>
    </row>
  </sheetData>
  <mergeCells count="7">
    <mergeCell ref="A17:D17"/>
    <mergeCell ref="A18:D18"/>
    <mergeCell ref="A3:A4"/>
    <mergeCell ref="B3:B4"/>
    <mergeCell ref="C3:C4"/>
    <mergeCell ref="D3:D4"/>
    <mergeCell ref="AV3:AV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7888-AD3E-487D-9E26-9CA0497A9F52}">
  <dimension ref="A1:AV21"/>
  <sheetViews>
    <sheetView workbookViewId="0">
      <selection activeCell="K4" sqref="K4:AU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666</v>
      </c>
    </row>
    <row r="2" spans="1:48" x14ac:dyDescent="0.3">
      <c r="A2" s="37"/>
    </row>
    <row r="3" spans="1:48" x14ac:dyDescent="0.3">
      <c r="A3" s="316" t="s">
        <v>215</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tr">
        <f>A15</f>
        <v>Advanced Thermostats (IQ)</v>
      </c>
      <c r="B6" s="223">
        <f>B15</f>
        <v>11</v>
      </c>
      <c r="C6" s="180">
        <f>C15*29.3/1000</f>
        <v>919.2599580000001</v>
      </c>
      <c r="D6" s="224">
        <v>1</v>
      </c>
      <c r="E6" s="93"/>
      <c r="F6" s="137"/>
      <c r="G6" s="117"/>
      <c r="H6" s="117"/>
      <c r="I6" s="117"/>
      <c r="J6" s="220"/>
      <c r="K6" s="180">
        <f>K15*29.3/1000</f>
        <v>919.2599580000001</v>
      </c>
      <c r="L6" s="180">
        <f t="shared" ref="L6:AU6" si="1">L15*29.3/1000</f>
        <v>919.2599580000001</v>
      </c>
      <c r="M6" s="180">
        <f t="shared" si="1"/>
        <v>919.2599580000001</v>
      </c>
      <c r="N6" s="180">
        <f t="shared" si="1"/>
        <v>919.2599580000001</v>
      </c>
      <c r="O6" s="180">
        <f t="shared" si="1"/>
        <v>919.2599580000001</v>
      </c>
      <c r="P6" s="180">
        <f t="shared" si="1"/>
        <v>919.2599580000001</v>
      </c>
      <c r="Q6" s="180">
        <f t="shared" si="1"/>
        <v>919.2599580000001</v>
      </c>
      <c r="R6" s="180">
        <f t="shared" si="1"/>
        <v>919.2599580000001</v>
      </c>
      <c r="S6" s="180">
        <f t="shared" si="1"/>
        <v>919.2599580000001</v>
      </c>
      <c r="T6" s="180">
        <f t="shared" si="1"/>
        <v>919.2599580000001</v>
      </c>
      <c r="U6" s="180">
        <f t="shared" si="1"/>
        <v>919.2599580000001</v>
      </c>
      <c r="V6" s="180">
        <f t="shared" si="1"/>
        <v>0</v>
      </c>
      <c r="W6" s="180">
        <f t="shared" si="1"/>
        <v>0</v>
      </c>
      <c r="X6" s="180">
        <f t="shared" si="1"/>
        <v>0</v>
      </c>
      <c r="Y6" s="180">
        <f t="shared" si="1"/>
        <v>0</v>
      </c>
      <c r="Z6" s="180">
        <f t="shared" ref="Z6:AJ6" si="2">Z15*29.3/1000</f>
        <v>0</v>
      </c>
      <c r="AA6" s="180">
        <f t="shared" si="2"/>
        <v>0</v>
      </c>
      <c r="AB6" s="180">
        <f t="shared" si="2"/>
        <v>0</v>
      </c>
      <c r="AC6" s="180">
        <f t="shared" si="2"/>
        <v>0</v>
      </c>
      <c r="AD6" s="180">
        <f t="shared" si="2"/>
        <v>0</v>
      </c>
      <c r="AE6" s="180">
        <f t="shared" si="2"/>
        <v>0</v>
      </c>
      <c r="AF6" s="180">
        <f t="shared" si="2"/>
        <v>0</v>
      </c>
      <c r="AG6" s="180">
        <f t="shared" si="2"/>
        <v>0</v>
      </c>
      <c r="AH6" s="180">
        <f t="shared" si="2"/>
        <v>0</v>
      </c>
      <c r="AI6" s="180">
        <f t="shared" si="2"/>
        <v>0</v>
      </c>
      <c r="AJ6" s="180">
        <f t="shared" si="2"/>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211">
        <f>SUM(E6:AU6)</f>
        <v>10111.859538000004</v>
      </c>
    </row>
    <row r="7" spans="1:48" x14ac:dyDescent="0.3">
      <c r="A7" s="183" t="s">
        <v>480</v>
      </c>
      <c r="B7" s="199"/>
      <c r="C7" s="185">
        <f>SUM(C6:C6)</f>
        <v>919.2599580000001</v>
      </c>
      <c r="D7" s="208">
        <f>K7/C7</f>
        <v>1</v>
      </c>
      <c r="E7" s="95"/>
      <c r="F7" s="95"/>
      <c r="G7" s="221"/>
      <c r="H7" s="221"/>
      <c r="I7" s="221"/>
      <c r="J7" s="95"/>
      <c r="K7" s="185">
        <f t="shared" ref="K7:AV7" si="3">SUM(K6:K6)</f>
        <v>919.2599580000001</v>
      </c>
      <c r="L7" s="185">
        <f t="shared" si="3"/>
        <v>919.2599580000001</v>
      </c>
      <c r="M7" s="185">
        <f t="shared" si="3"/>
        <v>919.2599580000001</v>
      </c>
      <c r="N7" s="185">
        <f t="shared" si="3"/>
        <v>919.2599580000001</v>
      </c>
      <c r="O7" s="185">
        <f t="shared" si="3"/>
        <v>919.2599580000001</v>
      </c>
      <c r="P7" s="185">
        <f t="shared" si="3"/>
        <v>919.2599580000001</v>
      </c>
      <c r="Q7" s="185">
        <f t="shared" si="3"/>
        <v>919.2599580000001</v>
      </c>
      <c r="R7" s="185">
        <f t="shared" si="3"/>
        <v>919.2599580000001</v>
      </c>
      <c r="S7" s="185">
        <f t="shared" si="3"/>
        <v>919.2599580000001</v>
      </c>
      <c r="T7" s="185">
        <f t="shared" si="3"/>
        <v>919.2599580000001</v>
      </c>
      <c r="U7" s="185">
        <f t="shared" si="3"/>
        <v>919.2599580000001</v>
      </c>
      <c r="V7" s="185">
        <f t="shared" si="3"/>
        <v>0</v>
      </c>
      <c r="W7" s="185">
        <f t="shared" si="3"/>
        <v>0</v>
      </c>
      <c r="X7" s="185">
        <f t="shared" si="3"/>
        <v>0</v>
      </c>
      <c r="Y7" s="185">
        <f t="shared" si="3"/>
        <v>0</v>
      </c>
      <c r="Z7" s="185">
        <f t="shared" si="3"/>
        <v>0</v>
      </c>
      <c r="AA7" s="185">
        <f t="shared" si="3"/>
        <v>0</v>
      </c>
      <c r="AB7" s="185">
        <f t="shared" si="3"/>
        <v>0</v>
      </c>
      <c r="AC7" s="185">
        <f t="shared" si="3"/>
        <v>0</v>
      </c>
      <c r="AD7" s="185">
        <f t="shared" si="3"/>
        <v>0</v>
      </c>
      <c r="AE7" s="185">
        <f t="shared" si="3"/>
        <v>0</v>
      </c>
      <c r="AF7" s="185">
        <f t="shared" si="3"/>
        <v>0</v>
      </c>
      <c r="AG7" s="185">
        <f t="shared" si="3"/>
        <v>0</v>
      </c>
      <c r="AH7" s="185">
        <f t="shared" si="3"/>
        <v>0</v>
      </c>
      <c r="AI7" s="185">
        <f t="shared" si="3"/>
        <v>0</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 t="shared" si="3"/>
        <v>10111.859538000004</v>
      </c>
    </row>
    <row r="8" spans="1:48" x14ac:dyDescent="0.3">
      <c r="A8" s="183" t="s">
        <v>481</v>
      </c>
      <c r="B8" s="188"/>
      <c r="C8" s="189"/>
      <c r="D8" s="200"/>
      <c r="E8" s="95"/>
      <c r="F8" s="95"/>
      <c r="G8" s="96"/>
      <c r="H8" s="96"/>
      <c r="I8" s="96"/>
      <c r="J8" s="95"/>
      <c r="K8" s="177">
        <v>0</v>
      </c>
      <c r="L8" s="177">
        <f t="shared" ref="L8" si="4">K7-L7</f>
        <v>0</v>
      </c>
      <c r="M8" s="177">
        <f t="shared" ref="M8" si="5">L7-M7</f>
        <v>0</v>
      </c>
      <c r="N8" s="177">
        <f t="shared" ref="N8" si="6">M7-N7</f>
        <v>0</v>
      </c>
      <c r="O8" s="177">
        <f t="shared" ref="O8" si="7">N7-O7</f>
        <v>0</v>
      </c>
      <c r="P8" s="177">
        <f t="shared" ref="P8" si="8">O7-P7</f>
        <v>0</v>
      </c>
      <c r="Q8" s="177">
        <f t="shared" ref="Q8" si="9">P7-Q7</f>
        <v>0</v>
      </c>
      <c r="R8" s="177">
        <f t="shared" ref="R8" si="10">Q7-R7</f>
        <v>0</v>
      </c>
      <c r="S8" s="177">
        <f t="shared" ref="S8" si="11">R7-S7</f>
        <v>0</v>
      </c>
      <c r="T8" s="177">
        <f t="shared" ref="T8" si="12">S7-T7</f>
        <v>0</v>
      </c>
      <c r="U8" s="177">
        <f t="shared" ref="U8" si="13">T7-U7</f>
        <v>0</v>
      </c>
      <c r="V8" s="177">
        <f t="shared" ref="V8" si="14">U7-V7</f>
        <v>919.2599580000001</v>
      </c>
      <c r="W8" s="177">
        <f t="shared" ref="W8" si="15">V7-W7</f>
        <v>0</v>
      </c>
      <c r="X8" s="177">
        <f t="shared" ref="X8" si="16">W7-X7</f>
        <v>0</v>
      </c>
      <c r="Y8" s="177">
        <f t="shared" ref="Y8" si="17">X7-Y7</f>
        <v>0</v>
      </c>
      <c r="Z8" s="177">
        <f t="shared" ref="Z8" si="18">Y7-Z7</f>
        <v>0</v>
      </c>
      <c r="AA8" s="177">
        <f t="shared" ref="AA8" si="19">Z7-AA7</f>
        <v>0</v>
      </c>
      <c r="AB8" s="177">
        <f t="shared" ref="AB8" si="20">AA7-AB7</f>
        <v>0</v>
      </c>
      <c r="AC8" s="177">
        <f t="shared" ref="AC8" si="21">AB7-AC7</f>
        <v>0</v>
      </c>
      <c r="AD8" s="177">
        <f t="shared" ref="AD8" si="22">AC7-AD7</f>
        <v>0</v>
      </c>
      <c r="AE8" s="177">
        <f t="shared" ref="AE8" si="23">AD7-AE7</f>
        <v>0</v>
      </c>
      <c r="AF8" s="177">
        <f t="shared" ref="AF8" si="24">AE7-AF7</f>
        <v>0</v>
      </c>
      <c r="AG8" s="177">
        <f t="shared" ref="AG8" si="25">AF7-AG7</f>
        <v>0</v>
      </c>
      <c r="AH8" s="177">
        <f t="shared" ref="AH8" si="26">AG7-AH7</f>
        <v>0</v>
      </c>
      <c r="AI8" s="177">
        <f t="shared" ref="AI8" si="27">AH7-AI7</f>
        <v>0</v>
      </c>
      <c r="AJ8" s="177">
        <f t="shared" ref="AJ8" si="28">AI7-AJ7</f>
        <v>0</v>
      </c>
      <c r="AK8" s="177">
        <f t="shared" ref="AK8" si="29">AJ7-AK7</f>
        <v>0</v>
      </c>
      <c r="AL8" s="177">
        <f t="shared" ref="AL8" si="30">AK7-AL7</f>
        <v>0</v>
      </c>
      <c r="AM8" s="177">
        <f t="shared" ref="AM8" si="31">AL7-AM7</f>
        <v>0</v>
      </c>
      <c r="AN8" s="177">
        <f t="shared" ref="AN8" si="32">AM7-AN7</f>
        <v>0</v>
      </c>
      <c r="AO8" s="177">
        <f t="shared" ref="AO8" si="33">AN7-AO7</f>
        <v>0</v>
      </c>
      <c r="AP8" s="177">
        <f t="shared" ref="AP8" si="34">AO7-AP7</f>
        <v>0</v>
      </c>
      <c r="AQ8" s="177">
        <f t="shared" ref="AQ8" si="35">AP7-AQ7</f>
        <v>0</v>
      </c>
      <c r="AR8" s="177">
        <f t="shared" ref="AR8" si="36">AQ7-AR7</f>
        <v>0</v>
      </c>
      <c r="AS8" s="177">
        <f t="shared" ref="AS8" si="37">AR7-AS7</f>
        <v>0</v>
      </c>
      <c r="AT8" s="177">
        <f t="shared" ref="AT8" si="38">AS7-AT7</f>
        <v>0</v>
      </c>
      <c r="AU8" s="177">
        <f t="shared" ref="AU8" si="39">AT7-AU7</f>
        <v>0</v>
      </c>
      <c r="AV8" s="85"/>
    </row>
    <row r="9" spans="1:48" x14ac:dyDescent="0.3">
      <c r="A9" s="183" t="s">
        <v>482</v>
      </c>
      <c r="B9" s="188"/>
      <c r="C9" s="189"/>
      <c r="D9" s="189"/>
      <c r="E9" s="95"/>
      <c r="F9" s="95"/>
      <c r="G9" s="96"/>
      <c r="H9" s="96"/>
      <c r="I9" s="96"/>
      <c r="J9" s="95"/>
      <c r="K9" s="177">
        <f>$K7-K7</f>
        <v>0</v>
      </c>
      <c r="L9" s="177">
        <f t="shared" ref="L9" si="40">$K7-L7</f>
        <v>0</v>
      </c>
      <c r="M9" s="177">
        <f t="shared" ref="M9:AU9" si="41">$K7-M7</f>
        <v>0</v>
      </c>
      <c r="N9" s="177">
        <f t="shared" si="41"/>
        <v>0</v>
      </c>
      <c r="O9" s="177">
        <f t="shared" si="41"/>
        <v>0</v>
      </c>
      <c r="P9" s="177">
        <f t="shared" si="41"/>
        <v>0</v>
      </c>
      <c r="Q9" s="177">
        <f t="shared" si="41"/>
        <v>0</v>
      </c>
      <c r="R9" s="177">
        <f t="shared" si="41"/>
        <v>0</v>
      </c>
      <c r="S9" s="177">
        <f t="shared" si="41"/>
        <v>0</v>
      </c>
      <c r="T9" s="177">
        <f t="shared" si="41"/>
        <v>0</v>
      </c>
      <c r="U9" s="177">
        <f t="shared" si="41"/>
        <v>0</v>
      </c>
      <c r="V9" s="177">
        <f t="shared" si="41"/>
        <v>919.2599580000001</v>
      </c>
      <c r="W9" s="177">
        <f t="shared" si="41"/>
        <v>919.2599580000001</v>
      </c>
      <c r="X9" s="177">
        <f t="shared" si="41"/>
        <v>919.2599580000001</v>
      </c>
      <c r="Y9" s="177">
        <f t="shared" si="41"/>
        <v>919.2599580000001</v>
      </c>
      <c r="Z9" s="177">
        <f t="shared" si="41"/>
        <v>919.2599580000001</v>
      </c>
      <c r="AA9" s="177">
        <f t="shared" si="41"/>
        <v>919.2599580000001</v>
      </c>
      <c r="AB9" s="177">
        <f t="shared" si="41"/>
        <v>919.2599580000001</v>
      </c>
      <c r="AC9" s="177">
        <f t="shared" si="41"/>
        <v>919.2599580000001</v>
      </c>
      <c r="AD9" s="177">
        <f t="shared" si="41"/>
        <v>919.2599580000001</v>
      </c>
      <c r="AE9" s="177">
        <f t="shared" si="41"/>
        <v>919.2599580000001</v>
      </c>
      <c r="AF9" s="177">
        <f t="shared" si="41"/>
        <v>919.2599580000001</v>
      </c>
      <c r="AG9" s="177">
        <f t="shared" si="41"/>
        <v>919.2599580000001</v>
      </c>
      <c r="AH9" s="177">
        <f t="shared" si="41"/>
        <v>919.2599580000001</v>
      </c>
      <c r="AI9" s="177">
        <f t="shared" si="41"/>
        <v>919.2599580000001</v>
      </c>
      <c r="AJ9" s="177">
        <f t="shared" si="41"/>
        <v>919.2599580000001</v>
      </c>
      <c r="AK9" s="177">
        <f t="shared" si="41"/>
        <v>919.2599580000001</v>
      </c>
      <c r="AL9" s="177">
        <f t="shared" si="41"/>
        <v>919.2599580000001</v>
      </c>
      <c r="AM9" s="177">
        <f t="shared" si="41"/>
        <v>919.2599580000001</v>
      </c>
      <c r="AN9" s="177">
        <f t="shared" si="41"/>
        <v>919.2599580000001</v>
      </c>
      <c r="AO9" s="177">
        <f t="shared" si="41"/>
        <v>919.2599580000001</v>
      </c>
      <c r="AP9" s="177">
        <f t="shared" si="41"/>
        <v>919.2599580000001</v>
      </c>
      <c r="AQ9" s="177">
        <f t="shared" si="41"/>
        <v>919.2599580000001</v>
      </c>
      <c r="AR9" s="177">
        <f t="shared" si="41"/>
        <v>919.2599580000001</v>
      </c>
      <c r="AS9" s="177">
        <f t="shared" si="41"/>
        <v>919.2599580000001</v>
      </c>
      <c r="AT9" s="177">
        <f t="shared" si="41"/>
        <v>919.2599580000001</v>
      </c>
      <c r="AU9" s="177">
        <f t="shared" si="41"/>
        <v>919.2599580000001</v>
      </c>
      <c r="AV9" s="81"/>
    </row>
    <row r="10" spans="1:48" x14ac:dyDescent="0.3">
      <c r="A10" s="196" t="s">
        <v>66</v>
      </c>
      <c r="B10" s="209">
        <f>SUMPRODUCT(B6:B6,C6:C6)/C7</f>
        <v>11</v>
      </c>
      <c r="C10" s="56"/>
      <c r="D10" s="30"/>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row>
    <row r="11" spans="1:48"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316" t="s">
        <v>196</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customHeight="1" x14ac:dyDescent="0.3">
      <c r="A13" s="508" t="s">
        <v>245</v>
      </c>
      <c r="B13" s="510" t="s">
        <v>0</v>
      </c>
      <c r="C13" s="510" t="s">
        <v>288</v>
      </c>
      <c r="D13" s="510" t="s">
        <v>57</v>
      </c>
      <c r="E13" s="112"/>
      <c r="F13" s="108"/>
      <c r="G13" s="108"/>
      <c r="H13" s="108"/>
      <c r="I13" s="108"/>
      <c r="J13" s="108"/>
      <c r="K13" s="112" t="s">
        <v>72</v>
      </c>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491" t="s">
        <v>1</v>
      </c>
    </row>
    <row r="14" spans="1:48" x14ac:dyDescent="0.3">
      <c r="A14" s="513"/>
      <c r="B14" s="512"/>
      <c r="C14" s="512"/>
      <c r="D14" s="511"/>
      <c r="E14" s="1">
        <f t="shared" ref="E14:AU14" si="42">E5</f>
        <v>2018</v>
      </c>
      <c r="F14" s="1">
        <f t="shared" si="42"/>
        <v>2019</v>
      </c>
      <c r="G14" s="1">
        <f t="shared" si="42"/>
        <v>2020</v>
      </c>
      <c r="H14" s="1">
        <f t="shared" si="42"/>
        <v>2021</v>
      </c>
      <c r="I14" s="1">
        <f t="shared" si="42"/>
        <v>2022</v>
      </c>
      <c r="J14" s="1">
        <f t="shared" si="42"/>
        <v>2023</v>
      </c>
      <c r="K14" s="99">
        <f t="shared" si="42"/>
        <v>2024</v>
      </c>
      <c r="L14" s="99">
        <f t="shared" si="42"/>
        <v>2025</v>
      </c>
      <c r="M14" s="99">
        <f t="shared" si="42"/>
        <v>2026</v>
      </c>
      <c r="N14" s="99">
        <f t="shared" si="42"/>
        <v>2027</v>
      </c>
      <c r="O14" s="99">
        <f t="shared" si="42"/>
        <v>2028</v>
      </c>
      <c r="P14" s="99">
        <f t="shared" si="42"/>
        <v>2029</v>
      </c>
      <c r="Q14" s="99">
        <f t="shared" si="42"/>
        <v>2030</v>
      </c>
      <c r="R14" s="99">
        <f t="shared" si="42"/>
        <v>2031</v>
      </c>
      <c r="S14" s="99">
        <f t="shared" si="42"/>
        <v>2032</v>
      </c>
      <c r="T14" s="99">
        <f t="shared" si="42"/>
        <v>2033</v>
      </c>
      <c r="U14" s="99">
        <f t="shared" si="42"/>
        <v>2034</v>
      </c>
      <c r="V14" s="99">
        <f t="shared" si="42"/>
        <v>2035</v>
      </c>
      <c r="W14" s="99">
        <f t="shared" si="42"/>
        <v>2036</v>
      </c>
      <c r="X14" s="99">
        <f t="shared" si="42"/>
        <v>2037</v>
      </c>
      <c r="Y14" s="99">
        <f t="shared" si="42"/>
        <v>2038</v>
      </c>
      <c r="Z14" s="99">
        <f t="shared" si="42"/>
        <v>2039</v>
      </c>
      <c r="AA14" s="99">
        <f t="shared" si="42"/>
        <v>2040</v>
      </c>
      <c r="AB14" s="99">
        <f t="shared" si="42"/>
        <v>2041</v>
      </c>
      <c r="AC14" s="99">
        <f t="shared" si="42"/>
        <v>2042</v>
      </c>
      <c r="AD14" s="99">
        <f t="shared" si="42"/>
        <v>2043</v>
      </c>
      <c r="AE14" s="99">
        <f t="shared" si="42"/>
        <v>2044</v>
      </c>
      <c r="AF14" s="99">
        <f t="shared" si="42"/>
        <v>2045</v>
      </c>
      <c r="AG14" s="99">
        <f t="shared" si="42"/>
        <v>2046</v>
      </c>
      <c r="AH14" s="99">
        <f t="shared" si="42"/>
        <v>2047</v>
      </c>
      <c r="AI14" s="99">
        <f t="shared" si="42"/>
        <v>2048</v>
      </c>
      <c r="AJ14" s="99">
        <f t="shared" si="42"/>
        <v>2049</v>
      </c>
      <c r="AK14" s="99">
        <f t="shared" si="42"/>
        <v>2050</v>
      </c>
      <c r="AL14" s="99">
        <f t="shared" si="42"/>
        <v>2051</v>
      </c>
      <c r="AM14" s="99">
        <f t="shared" si="42"/>
        <v>2052</v>
      </c>
      <c r="AN14" s="99">
        <f t="shared" si="42"/>
        <v>2053</v>
      </c>
      <c r="AO14" s="99">
        <f t="shared" si="42"/>
        <v>2054</v>
      </c>
      <c r="AP14" s="99">
        <f t="shared" si="42"/>
        <v>2055</v>
      </c>
      <c r="AQ14" s="99">
        <f t="shared" si="42"/>
        <v>2056</v>
      </c>
      <c r="AR14" s="99">
        <f t="shared" si="42"/>
        <v>2057</v>
      </c>
      <c r="AS14" s="99">
        <f t="shared" si="42"/>
        <v>2058</v>
      </c>
      <c r="AT14" s="99">
        <f t="shared" si="42"/>
        <v>2059</v>
      </c>
      <c r="AU14" s="99">
        <f t="shared" si="42"/>
        <v>2060</v>
      </c>
      <c r="AV14" s="493"/>
    </row>
    <row r="15" spans="1:48" x14ac:dyDescent="0.3">
      <c r="A15" s="222" t="s">
        <v>305</v>
      </c>
      <c r="B15" s="223">
        <v>11</v>
      </c>
      <c r="C15" s="180">
        <v>31374.06</v>
      </c>
      <c r="D15" s="224">
        <f>K15/C15</f>
        <v>1</v>
      </c>
      <c r="E15" s="51"/>
      <c r="F15" s="138"/>
      <c r="G15" s="27"/>
      <c r="H15" s="27"/>
      <c r="I15" s="27"/>
      <c r="J15" s="220"/>
      <c r="K15" s="180">
        <v>31374.06</v>
      </c>
      <c r="L15" s="180">
        <f>K15</f>
        <v>31374.06</v>
      </c>
      <c r="M15" s="180">
        <f t="shared" ref="M15:U15" si="43">L15</f>
        <v>31374.06</v>
      </c>
      <c r="N15" s="180">
        <f t="shared" si="43"/>
        <v>31374.06</v>
      </c>
      <c r="O15" s="180">
        <f t="shared" si="43"/>
        <v>31374.06</v>
      </c>
      <c r="P15" s="180">
        <f t="shared" si="43"/>
        <v>31374.06</v>
      </c>
      <c r="Q15" s="180">
        <f t="shared" si="43"/>
        <v>31374.06</v>
      </c>
      <c r="R15" s="180">
        <f t="shared" si="43"/>
        <v>31374.06</v>
      </c>
      <c r="S15" s="180">
        <f t="shared" si="43"/>
        <v>31374.06</v>
      </c>
      <c r="T15" s="180">
        <f t="shared" si="43"/>
        <v>31374.06</v>
      </c>
      <c r="U15" s="180">
        <f t="shared" si="43"/>
        <v>31374.06</v>
      </c>
      <c r="V15" s="180">
        <v>0</v>
      </c>
      <c r="W15" s="180">
        <v>0</v>
      </c>
      <c r="X15" s="180">
        <v>0</v>
      </c>
      <c r="Y15" s="180">
        <v>0</v>
      </c>
      <c r="Z15" s="180">
        <v>0</v>
      </c>
      <c r="AA15" s="180">
        <v>0</v>
      </c>
      <c r="AB15" s="180">
        <v>0</v>
      </c>
      <c r="AC15" s="180">
        <v>0</v>
      </c>
      <c r="AD15" s="180">
        <v>0</v>
      </c>
      <c r="AE15" s="180">
        <v>0</v>
      </c>
      <c r="AF15" s="180">
        <v>0</v>
      </c>
      <c r="AG15" s="180">
        <v>0</v>
      </c>
      <c r="AH15" s="180">
        <v>0</v>
      </c>
      <c r="AI15" s="180">
        <v>0</v>
      </c>
      <c r="AJ15" s="180">
        <v>0</v>
      </c>
      <c r="AK15" s="180">
        <v>0</v>
      </c>
      <c r="AL15" s="180">
        <v>0</v>
      </c>
      <c r="AM15" s="180">
        <v>0</v>
      </c>
      <c r="AN15" s="180">
        <v>0</v>
      </c>
      <c r="AO15" s="180">
        <v>0</v>
      </c>
      <c r="AP15" s="180">
        <v>0</v>
      </c>
      <c r="AQ15" s="180">
        <v>0</v>
      </c>
      <c r="AR15" s="180">
        <v>0</v>
      </c>
      <c r="AS15" s="180">
        <v>0</v>
      </c>
      <c r="AT15" s="180">
        <v>0</v>
      </c>
      <c r="AU15" s="180">
        <v>0</v>
      </c>
      <c r="AV15" s="211">
        <f>SUM(E15:AU15)</f>
        <v>345114.66000000003</v>
      </c>
    </row>
    <row r="16" spans="1:48" x14ac:dyDescent="0.3">
      <c r="A16" s="183" t="s">
        <v>636</v>
      </c>
      <c r="B16" s="199"/>
      <c r="C16" s="185">
        <f>SUM(C15:C15)</f>
        <v>31374.06</v>
      </c>
      <c r="D16" s="208">
        <f>K16/C16</f>
        <v>1</v>
      </c>
      <c r="E16" s="86"/>
      <c r="F16" s="75"/>
      <c r="G16" s="78"/>
      <c r="H16" s="78"/>
      <c r="I16" s="78"/>
      <c r="J16" s="95"/>
      <c r="K16" s="185">
        <f t="shared" ref="K16:AV16" si="44">SUM(K15:K15)</f>
        <v>31374.06</v>
      </c>
      <c r="L16" s="185">
        <f t="shared" si="44"/>
        <v>31374.06</v>
      </c>
      <c r="M16" s="185">
        <f t="shared" si="44"/>
        <v>31374.06</v>
      </c>
      <c r="N16" s="185">
        <f t="shared" si="44"/>
        <v>31374.06</v>
      </c>
      <c r="O16" s="185">
        <f t="shared" si="44"/>
        <v>31374.06</v>
      </c>
      <c r="P16" s="185">
        <f t="shared" si="44"/>
        <v>31374.06</v>
      </c>
      <c r="Q16" s="185">
        <f t="shared" si="44"/>
        <v>31374.06</v>
      </c>
      <c r="R16" s="185">
        <f t="shared" si="44"/>
        <v>31374.06</v>
      </c>
      <c r="S16" s="185">
        <f t="shared" si="44"/>
        <v>31374.06</v>
      </c>
      <c r="T16" s="185">
        <f t="shared" si="44"/>
        <v>31374.06</v>
      </c>
      <c r="U16" s="185">
        <f t="shared" si="44"/>
        <v>31374.06</v>
      </c>
      <c r="V16" s="185">
        <f t="shared" si="44"/>
        <v>0</v>
      </c>
      <c r="W16" s="185">
        <f t="shared" si="44"/>
        <v>0</v>
      </c>
      <c r="X16" s="185">
        <f t="shared" si="44"/>
        <v>0</v>
      </c>
      <c r="Y16" s="185">
        <f t="shared" si="44"/>
        <v>0</v>
      </c>
      <c r="Z16" s="185">
        <f t="shared" si="44"/>
        <v>0</v>
      </c>
      <c r="AA16" s="185">
        <f t="shared" si="44"/>
        <v>0</v>
      </c>
      <c r="AB16" s="185">
        <f t="shared" si="44"/>
        <v>0</v>
      </c>
      <c r="AC16" s="185">
        <f t="shared" si="44"/>
        <v>0</v>
      </c>
      <c r="AD16" s="185">
        <f t="shared" si="44"/>
        <v>0</v>
      </c>
      <c r="AE16" s="185">
        <f t="shared" si="44"/>
        <v>0</v>
      </c>
      <c r="AF16" s="185">
        <f t="shared" si="44"/>
        <v>0</v>
      </c>
      <c r="AG16" s="185">
        <f t="shared" si="44"/>
        <v>0</v>
      </c>
      <c r="AH16" s="185">
        <f t="shared" si="44"/>
        <v>0</v>
      </c>
      <c r="AI16" s="185">
        <f t="shared" si="44"/>
        <v>0</v>
      </c>
      <c r="AJ16" s="185">
        <f t="shared" si="44"/>
        <v>0</v>
      </c>
      <c r="AK16" s="185">
        <f t="shared" si="44"/>
        <v>0</v>
      </c>
      <c r="AL16" s="185">
        <f t="shared" si="44"/>
        <v>0</v>
      </c>
      <c r="AM16" s="185">
        <f t="shared" si="44"/>
        <v>0</v>
      </c>
      <c r="AN16" s="185">
        <f t="shared" si="44"/>
        <v>0</v>
      </c>
      <c r="AO16" s="185">
        <f t="shared" si="44"/>
        <v>0</v>
      </c>
      <c r="AP16" s="185">
        <f t="shared" si="44"/>
        <v>0</v>
      </c>
      <c r="AQ16" s="185">
        <f t="shared" si="44"/>
        <v>0</v>
      </c>
      <c r="AR16" s="185">
        <f t="shared" si="44"/>
        <v>0</v>
      </c>
      <c r="AS16" s="185">
        <f t="shared" si="44"/>
        <v>0</v>
      </c>
      <c r="AT16" s="185">
        <f t="shared" si="44"/>
        <v>0</v>
      </c>
      <c r="AU16" s="185">
        <f t="shared" si="44"/>
        <v>0</v>
      </c>
      <c r="AV16" s="177">
        <f t="shared" si="44"/>
        <v>345114.66000000003</v>
      </c>
    </row>
    <row r="17" spans="1:48" x14ac:dyDescent="0.3">
      <c r="A17" s="183" t="s">
        <v>637</v>
      </c>
      <c r="B17" s="188"/>
      <c r="C17" s="189"/>
      <c r="D17" s="200"/>
      <c r="E17" s="78"/>
      <c r="F17" s="78"/>
      <c r="G17" s="79"/>
      <c r="H17" s="79"/>
      <c r="I17" s="79"/>
      <c r="J17" s="139"/>
      <c r="K17" s="177">
        <v>0</v>
      </c>
      <c r="L17" s="177">
        <f t="shared" ref="L17" si="45">K16-L16</f>
        <v>0</v>
      </c>
      <c r="M17" s="177">
        <f t="shared" ref="M17" si="46">L16-M16</f>
        <v>0</v>
      </c>
      <c r="N17" s="177">
        <f t="shared" ref="N17" si="47">M16-N16</f>
        <v>0</v>
      </c>
      <c r="O17" s="177">
        <f t="shared" ref="O17" si="48">N16-O16</f>
        <v>0</v>
      </c>
      <c r="P17" s="177">
        <f t="shared" ref="P17" si="49">O16-P16</f>
        <v>0</v>
      </c>
      <c r="Q17" s="177">
        <f t="shared" ref="Q17" si="50">P16-Q16</f>
        <v>0</v>
      </c>
      <c r="R17" s="177">
        <f t="shared" ref="R17" si="51">Q16-R16</f>
        <v>0</v>
      </c>
      <c r="S17" s="177">
        <f t="shared" ref="S17" si="52">R16-S16</f>
        <v>0</v>
      </c>
      <c r="T17" s="177">
        <f t="shared" ref="T17" si="53">S16-T16</f>
        <v>0</v>
      </c>
      <c r="U17" s="177">
        <f t="shared" ref="U17" si="54">T16-U16</f>
        <v>0</v>
      </c>
      <c r="V17" s="177">
        <f t="shared" ref="V17" si="55">U16-V16</f>
        <v>31374.06</v>
      </c>
      <c r="W17" s="177">
        <f t="shared" ref="W17" si="56">V16-W16</f>
        <v>0</v>
      </c>
      <c r="X17" s="177">
        <f t="shared" ref="X17" si="57">W16-X16</f>
        <v>0</v>
      </c>
      <c r="Y17" s="177">
        <f t="shared" ref="Y17" si="58">X16-Y16</f>
        <v>0</v>
      </c>
      <c r="Z17" s="177">
        <f t="shared" ref="Z17" si="59">Y16-Z16</f>
        <v>0</v>
      </c>
      <c r="AA17" s="177">
        <f t="shared" ref="AA17" si="60">Z16-AA16</f>
        <v>0</v>
      </c>
      <c r="AB17" s="177">
        <f t="shared" ref="AB17" si="61">AA16-AB16</f>
        <v>0</v>
      </c>
      <c r="AC17" s="177">
        <f t="shared" ref="AC17" si="62">AB16-AC16</f>
        <v>0</v>
      </c>
      <c r="AD17" s="177">
        <f t="shared" ref="AD17" si="63">AC16-AD16</f>
        <v>0</v>
      </c>
      <c r="AE17" s="177">
        <f t="shared" ref="AE17" si="64">AD16-AE16</f>
        <v>0</v>
      </c>
      <c r="AF17" s="177">
        <f t="shared" ref="AF17" si="65">AE16-AF16</f>
        <v>0</v>
      </c>
      <c r="AG17" s="177">
        <f t="shared" ref="AG17" si="66">AF16-AG16</f>
        <v>0</v>
      </c>
      <c r="AH17" s="177">
        <f t="shared" ref="AH17" si="67">AG16-AH16</f>
        <v>0</v>
      </c>
      <c r="AI17" s="177">
        <f t="shared" ref="AI17" si="68">AH16-AI16</f>
        <v>0</v>
      </c>
      <c r="AJ17" s="177">
        <f t="shared" ref="AJ17" si="69">AI16-AJ16</f>
        <v>0</v>
      </c>
      <c r="AK17" s="177">
        <f t="shared" ref="AK17" si="70">AJ16-AK16</f>
        <v>0</v>
      </c>
      <c r="AL17" s="177">
        <f t="shared" ref="AL17" si="71">AK16-AL16</f>
        <v>0</v>
      </c>
      <c r="AM17" s="177">
        <f t="shared" ref="AM17" si="72">AL16-AM16</f>
        <v>0</v>
      </c>
      <c r="AN17" s="177">
        <f t="shared" ref="AN17" si="73">AM16-AN16</f>
        <v>0</v>
      </c>
      <c r="AO17" s="177">
        <f t="shared" ref="AO17" si="74">AN16-AO16</f>
        <v>0</v>
      </c>
      <c r="AP17" s="177">
        <f t="shared" ref="AP17" si="75">AO16-AP16</f>
        <v>0</v>
      </c>
      <c r="AQ17" s="177">
        <f t="shared" ref="AQ17" si="76">AP16-AQ16</f>
        <v>0</v>
      </c>
      <c r="AR17" s="177">
        <f t="shared" ref="AR17" si="77">AQ16-AR16</f>
        <v>0</v>
      </c>
      <c r="AS17" s="177">
        <f t="shared" ref="AS17" si="78">AR16-AS16</f>
        <v>0</v>
      </c>
      <c r="AT17" s="177">
        <f t="shared" ref="AT17" si="79">AS16-AT16</f>
        <v>0</v>
      </c>
      <c r="AU17" s="177">
        <f t="shared" ref="AU17" si="80">AT16-AU16</f>
        <v>0</v>
      </c>
      <c r="AV17" s="63"/>
    </row>
    <row r="18" spans="1:48" x14ac:dyDescent="0.3">
      <c r="A18" s="183" t="s">
        <v>638</v>
      </c>
      <c r="B18" s="188"/>
      <c r="C18" s="189"/>
      <c r="D18" s="189"/>
      <c r="E18" s="75"/>
      <c r="F18" s="75"/>
      <c r="G18" s="80"/>
      <c r="H18" s="80"/>
      <c r="I18" s="80"/>
      <c r="J18" s="95"/>
      <c r="K18" s="177">
        <f>$K16-K16</f>
        <v>0</v>
      </c>
      <c r="L18" s="177">
        <f t="shared" ref="L18" si="81">$K16-L16</f>
        <v>0</v>
      </c>
      <c r="M18" s="177">
        <f t="shared" ref="M18:AU18" si="82">$K16-M16</f>
        <v>0</v>
      </c>
      <c r="N18" s="177">
        <f t="shared" si="82"/>
        <v>0</v>
      </c>
      <c r="O18" s="177">
        <f t="shared" si="82"/>
        <v>0</v>
      </c>
      <c r="P18" s="177">
        <f t="shared" si="82"/>
        <v>0</v>
      </c>
      <c r="Q18" s="177">
        <f t="shared" si="82"/>
        <v>0</v>
      </c>
      <c r="R18" s="177">
        <f t="shared" si="82"/>
        <v>0</v>
      </c>
      <c r="S18" s="177">
        <f t="shared" si="82"/>
        <v>0</v>
      </c>
      <c r="T18" s="177">
        <f t="shared" si="82"/>
        <v>0</v>
      </c>
      <c r="U18" s="177">
        <f t="shared" si="82"/>
        <v>0</v>
      </c>
      <c r="V18" s="177">
        <f t="shared" si="82"/>
        <v>31374.06</v>
      </c>
      <c r="W18" s="177">
        <f t="shared" si="82"/>
        <v>31374.06</v>
      </c>
      <c r="X18" s="177">
        <f t="shared" si="82"/>
        <v>31374.06</v>
      </c>
      <c r="Y18" s="177">
        <f t="shared" si="82"/>
        <v>31374.06</v>
      </c>
      <c r="Z18" s="177">
        <f t="shared" si="82"/>
        <v>31374.06</v>
      </c>
      <c r="AA18" s="177">
        <f t="shared" si="82"/>
        <v>31374.06</v>
      </c>
      <c r="AB18" s="177">
        <f t="shared" si="82"/>
        <v>31374.06</v>
      </c>
      <c r="AC18" s="177">
        <f t="shared" si="82"/>
        <v>31374.06</v>
      </c>
      <c r="AD18" s="177">
        <f t="shared" si="82"/>
        <v>31374.06</v>
      </c>
      <c r="AE18" s="177">
        <f t="shared" si="82"/>
        <v>31374.06</v>
      </c>
      <c r="AF18" s="177">
        <f t="shared" si="82"/>
        <v>31374.06</v>
      </c>
      <c r="AG18" s="177">
        <f t="shared" si="82"/>
        <v>31374.06</v>
      </c>
      <c r="AH18" s="177">
        <f t="shared" si="82"/>
        <v>31374.06</v>
      </c>
      <c r="AI18" s="177">
        <f t="shared" si="82"/>
        <v>31374.06</v>
      </c>
      <c r="AJ18" s="177">
        <f t="shared" si="82"/>
        <v>31374.06</v>
      </c>
      <c r="AK18" s="177">
        <f t="shared" si="82"/>
        <v>31374.06</v>
      </c>
      <c r="AL18" s="177">
        <f t="shared" si="82"/>
        <v>31374.06</v>
      </c>
      <c r="AM18" s="177">
        <f t="shared" si="82"/>
        <v>31374.06</v>
      </c>
      <c r="AN18" s="177">
        <f t="shared" si="82"/>
        <v>31374.06</v>
      </c>
      <c r="AO18" s="177">
        <f t="shared" si="82"/>
        <v>31374.06</v>
      </c>
      <c r="AP18" s="177">
        <f t="shared" si="82"/>
        <v>31374.06</v>
      </c>
      <c r="AQ18" s="177">
        <f t="shared" si="82"/>
        <v>31374.06</v>
      </c>
      <c r="AR18" s="177">
        <f t="shared" si="82"/>
        <v>31374.06</v>
      </c>
      <c r="AS18" s="177">
        <f t="shared" si="82"/>
        <v>31374.06</v>
      </c>
      <c r="AT18" s="177">
        <f t="shared" si="82"/>
        <v>31374.06</v>
      </c>
      <c r="AU18" s="177">
        <f t="shared" si="82"/>
        <v>31374.06</v>
      </c>
      <c r="AV18" s="64"/>
    </row>
    <row r="19" spans="1:48" collapsed="1" x14ac:dyDescent="0.3">
      <c r="A19" s="30"/>
      <c r="B19" s="30"/>
      <c r="C19" s="30"/>
      <c r="D19" s="30"/>
      <c r="E19" s="30"/>
      <c r="F19" s="30"/>
      <c r="G19" s="30"/>
      <c r="H19" s="30"/>
      <c r="I19" s="30"/>
      <c r="J19" s="30"/>
      <c r="K19" s="30"/>
      <c r="L19" s="30"/>
      <c r="M19" s="30"/>
      <c r="N19" s="30"/>
      <c r="O19" s="30"/>
      <c r="P19" s="30"/>
      <c r="Q19" s="30"/>
      <c r="R19" s="30"/>
      <c r="S19" s="30"/>
      <c r="T19" s="30"/>
      <c r="U19" s="30"/>
      <c r="V19" s="30"/>
    </row>
    <row r="20" spans="1:48" x14ac:dyDescent="0.3">
      <c r="A20" s="518" t="s">
        <v>2</v>
      </c>
      <c r="B20" s="519"/>
      <c r="C20" s="519"/>
      <c r="D20" s="519"/>
    </row>
    <row r="21" spans="1:48" x14ac:dyDescent="0.3">
      <c r="A21" s="520" t="s">
        <v>733</v>
      </c>
      <c r="B21" s="521"/>
      <c r="C21" s="521"/>
      <c r="D21" s="522"/>
    </row>
  </sheetData>
  <mergeCells count="12">
    <mergeCell ref="A20:D20"/>
    <mergeCell ref="A21:D21"/>
    <mergeCell ref="AV4:AV5"/>
    <mergeCell ref="A13:A14"/>
    <mergeCell ref="B13:B14"/>
    <mergeCell ref="C13:C14"/>
    <mergeCell ref="D13:D14"/>
    <mergeCell ref="AV13:AV14"/>
    <mergeCell ref="A4:A5"/>
    <mergeCell ref="B4:B5"/>
    <mergeCell ref="C4:C5"/>
    <mergeCell ref="D4:D5"/>
  </mergeCells>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8C05-B2F8-4344-A346-876AED01A63D}">
  <dimension ref="A1:AV54"/>
  <sheetViews>
    <sheetView workbookViewId="0">
      <selection activeCell="K4" sqref="K4:AU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669</v>
      </c>
    </row>
    <row r="2" spans="1:48" x14ac:dyDescent="0.3">
      <c r="A2" s="37"/>
    </row>
    <row r="3" spans="1:48" x14ac:dyDescent="0.3">
      <c r="A3" s="316" t="s">
        <v>672</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tr">
        <f>A35&amp;" (Non-AIC Gas)"</f>
        <v>Advanced Thermostat (Non-AIC Gas)</v>
      </c>
      <c r="B6" s="223">
        <f>B35</f>
        <v>11</v>
      </c>
      <c r="C6" s="445">
        <f>C35*29.3/1000</f>
        <v>16.448199599999999</v>
      </c>
      <c r="D6" s="224">
        <f t="shared" ref="D6:J7" si="1">D35</f>
        <v>1</v>
      </c>
      <c r="E6" s="93">
        <f t="shared" si="1"/>
        <v>0</v>
      </c>
      <c r="F6" s="137">
        <f t="shared" si="1"/>
        <v>0</v>
      </c>
      <c r="G6" s="117">
        <f t="shared" si="1"/>
        <v>0</v>
      </c>
      <c r="H6" s="117">
        <f t="shared" si="1"/>
        <v>0</v>
      </c>
      <c r="I6" s="117">
        <f t="shared" si="1"/>
        <v>0</v>
      </c>
      <c r="J6" s="220">
        <f t="shared" si="1"/>
        <v>0</v>
      </c>
      <c r="K6" s="445">
        <f>K35*29.3/1000</f>
        <v>16.448199599999999</v>
      </c>
      <c r="L6" s="445">
        <f t="shared" ref="L6:AU6" si="2">L35*29.3/1000</f>
        <v>16.448199599999999</v>
      </c>
      <c r="M6" s="445">
        <f t="shared" si="2"/>
        <v>16.448199599999999</v>
      </c>
      <c r="N6" s="445">
        <f t="shared" si="2"/>
        <v>16.448199599999999</v>
      </c>
      <c r="O6" s="445">
        <f t="shared" si="2"/>
        <v>16.448199599999999</v>
      </c>
      <c r="P6" s="445">
        <f t="shared" si="2"/>
        <v>16.448199599999999</v>
      </c>
      <c r="Q6" s="445">
        <f t="shared" si="2"/>
        <v>16.448199599999999</v>
      </c>
      <c r="R6" s="445">
        <f t="shared" si="2"/>
        <v>16.448199599999999</v>
      </c>
      <c r="S6" s="445">
        <f t="shared" si="2"/>
        <v>16.448199599999999</v>
      </c>
      <c r="T6" s="445">
        <f t="shared" si="2"/>
        <v>16.448199599999999</v>
      </c>
      <c r="U6" s="445">
        <f t="shared" si="2"/>
        <v>16.448199599999999</v>
      </c>
      <c r="V6" s="445">
        <f t="shared" si="2"/>
        <v>0</v>
      </c>
      <c r="W6" s="445">
        <f t="shared" si="2"/>
        <v>0</v>
      </c>
      <c r="X6" s="445">
        <f t="shared" si="2"/>
        <v>0</v>
      </c>
      <c r="Y6" s="445">
        <f t="shared" si="2"/>
        <v>0</v>
      </c>
      <c r="Z6" s="445">
        <f t="shared" si="2"/>
        <v>0</v>
      </c>
      <c r="AA6" s="445">
        <f t="shared" si="2"/>
        <v>0</v>
      </c>
      <c r="AB6" s="445">
        <f t="shared" si="2"/>
        <v>0</v>
      </c>
      <c r="AC6" s="445">
        <f t="shared" si="2"/>
        <v>0</v>
      </c>
      <c r="AD6" s="445">
        <f t="shared" si="2"/>
        <v>0</v>
      </c>
      <c r="AE6" s="445">
        <f t="shared" si="2"/>
        <v>0</v>
      </c>
      <c r="AF6" s="445">
        <f t="shared" si="2"/>
        <v>0</v>
      </c>
      <c r="AG6" s="445">
        <f t="shared" si="2"/>
        <v>0</v>
      </c>
      <c r="AH6" s="445">
        <f t="shared" si="2"/>
        <v>0</v>
      </c>
      <c r="AI6" s="445">
        <f t="shared" si="2"/>
        <v>0</v>
      </c>
      <c r="AJ6" s="445">
        <f t="shared" si="2"/>
        <v>0</v>
      </c>
      <c r="AK6" s="445">
        <f t="shared" si="2"/>
        <v>0</v>
      </c>
      <c r="AL6" s="445">
        <f t="shared" si="2"/>
        <v>0</v>
      </c>
      <c r="AM6" s="445">
        <f t="shared" si="2"/>
        <v>0</v>
      </c>
      <c r="AN6" s="445">
        <f t="shared" si="2"/>
        <v>0</v>
      </c>
      <c r="AO6" s="445">
        <f t="shared" si="2"/>
        <v>0</v>
      </c>
      <c r="AP6" s="445">
        <f t="shared" si="2"/>
        <v>0</v>
      </c>
      <c r="AQ6" s="445">
        <f t="shared" si="2"/>
        <v>0</v>
      </c>
      <c r="AR6" s="445">
        <f t="shared" si="2"/>
        <v>0</v>
      </c>
      <c r="AS6" s="445">
        <f t="shared" si="2"/>
        <v>0</v>
      </c>
      <c r="AT6" s="445">
        <f t="shared" si="2"/>
        <v>0</v>
      </c>
      <c r="AU6" s="445">
        <f t="shared" si="2"/>
        <v>0</v>
      </c>
      <c r="AV6" s="211">
        <f>SUM(E6:AU6)</f>
        <v>180.93019560000002</v>
      </c>
    </row>
    <row r="7" spans="1:48" x14ac:dyDescent="0.3">
      <c r="A7" s="222" t="str">
        <f>A36&amp;" (Non-AIC Gas)"</f>
        <v>Pipe Insulation (Non-AIC Gas)</v>
      </c>
      <c r="B7" s="223">
        <f>B36</f>
        <v>15</v>
      </c>
      <c r="C7" s="445">
        <f>C36*29.3/1000</f>
        <v>0.5906880000000001</v>
      </c>
      <c r="D7" s="224">
        <f t="shared" si="1"/>
        <v>1</v>
      </c>
      <c r="E7" s="93">
        <f t="shared" si="1"/>
        <v>0</v>
      </c>
      <c r="F7" s="137">
        <f t="shared" si="1"/>
        <v>0</v>
      </c>
      <c r="G7" s="117">
        <f t="shared" si="1"/>
        <v>0</v>
      </c>
      <c r="H7" s="117">
        <f t="shared" si="1"/>
        <v>0</v>
      </c>
      <c r="I7" s="117">
        <f t="shared" si="1"/>
        <v>0</v>
      </c>
      <c r="J7" s="220">
        <f t="shared" si="1"/>
        <v>0</v>
      </c>
      <c r="K7" s="445">
        <f>K36*29.3/1000</f>
        <v>0.5906880000000001</v>
      </c>
      <c r="L7" s="445">
        <f t="shared" ref="L7:AU7" si="3">L36*29.3/1000</f>
        <v>0.5906880000000001</v>
      </c>
      <c r="M7" s="445">
        <f t="shared" si="3"/>
        <v>0.5906880000000001</v>
      </c>
      <c r="N7" s="445">
        <f t="shared" si="3"/>
        <v>0.5906880000000001</v>
      </c>
      <c r="O7" s="445">
        <f t="shared" si="3"/>
        <v>0.5906880000000001</v>
      </c>
      <c r="P7" s="445">
        <f t="shared" si="3"/>
        <v>0.5906880000000001</v>
      </c>
      <c r="Q7" s="445">
        <f t="shared" si="3"/>
        <v>0.5906880000000001</v>
      </c>
      <c r="R7" s="445">
        <f t="shared" si="3"/>
        <v>0.5906880000000001</v>
      </c>
      <c r="S7" s="445">
        <f t="shared" si="3"/>
        <v>0.5906880000000001</v>
      </c>
      <c r="T7" s="445">
        <f t="shared" si="3"/>
        <v>0.5906880000000001</v>
      </c>
      <c r="U7" s="445">
        <f t="shared" si="3"/>
        <v>0.5906880000000001</v>
      </c>
      <c r="V7" s="445">
        <f t="shared" si="3"/>
        <v>0.5906880000000001</v>
      </c>
      <c r="W7" s="445">
        <f t="shared" si="3"/>
        <v>0.5906880000000001</v>
      </c>
      <c r="X7" s="445">
        <f t="shared" si="3"/>
        <v>0.5906880000000001</v>
      </c>
      <c r="Y7" s="445">
        <f t="shared" si="3"/>
        <v>0.5906880000000001</v>
      </c>
      <c r="Z7" s="445">
        <f t="shared" si="3"/>
        <v>0</v>
      </c>
      <c r="AA7" s="445">
        <f t="shared" si="3"/>
        <v>0</v>
      </c>
      <c r="AB7" s="445">
        <f t="shared" si="3"/>
        <v>0</v>
      </c>
      <c r="AC7" s="445">
        <f t="shared" si="3"/>
        <v>0</v>
      </c>
      <c r="AD7" s="445">
        <f t="shared" si="3"/>
        <v>0</v>
      </c>
      <c r="AE7" s="445">
        <f t="shared" si="3"/>
        <v>0</v>
      </c>
      <c r="AF7" s="445">
        <f t="shared" si="3"/>
        <v>0</v>
      </c>
      <c r="AG7" s="445">
        <f t="shared" si="3"/>
        <v>0</v>
      </c>
      <c r="AH7" s="445">
        <f t="shared" si="3"/>
        <v>0</v>
      </c>
      <c r="AI7" s="445">
        <f t="shared" si="3"/>
        <v>0</v>
      </c>
      <c r="AJ7" s="445">
        <f t="shared" si="3"/>
        <v>0</v>
      </c>
      <c r="AK7" s="445">
        <f t="shared" si="3"/>
        <v>0</v>
      </c>
      <c r="AL7" s="445">
        <f t="shared" si="3"/>
        <v>0</v>
      </c>
      <c r="AM7" s="445">
        <f t="shared" si="3"/>
        <v>0</v>
      </c>
      <c r="AN7" s="445">
        <f t="shared" si="3"/>
        <v>0</v>
      </c>
      <c r="AO7" s="445">
        <f t="shared" si="3"/>
        <v>0</v>
      </c>
      <c r="AP7" s="445">
        <f t="shared" si="3"/>
        <v>0</v>
      </c>
      <c r="AQ7" s="445">
        <f t="shared" si="3"/>
        <v>0</v>
      </c>
      <c r="AR7" s="445">
        <f t="shared" si="3"/>
        <v>0</v>
      </c>
      <c r="AS7" s="445">
        <f t="shared" si="3"/>
        <v>0</v>
      </c>
      <c r="AT7" s="445">
        <f t="shared" si="3"/>
        <v>0</v>
      </c>
      <c r="AU7" s="445">
        <f t="shared" si="3"/>
        <v>0</v>
      </c>
      <c r="AV7" s="211">
        <f t="shared" ref="AV7:AV12" si="4">SUM(E7:AU7)</f>
        <v>8.8603200000000015</v>
      </c>
    </row>
    <row r="8" spans="1:48" x14ac:dyDescent="0.3">
      <c r="A8" s="222" t="str">
        <f>A44&amp;" (Propane)"</f>
        <v>Air Sealing (Propane)</v>
      </c>
      <c r="B8" s="223">
        <f>B44</f>
        <v>20</v>
      </c>
      <c r="C8" s="445">
        <f>C44*29.3/1000</f>
        <v>1.0788221291146867</v>
      </c>
      <c r="D8" s="224">
        <f t="shared" ref="D8:J12" si="5">D44</f>
        <v>1</v>
      </c>
      <c r="E8" s="93">
        <f t="shared" si="5"/>
        <v>0</v>
      </c>
      <c r="F8" s="137">
        <f t="shared" si="5"/>
        <v>0</v>
      </c>
      <c r="G8" s="117">
        <f t="shared" si="5"/>
        <v>0</v>
      </c>
      <c r="H8" s="117">
        <f t="shared" si="5"/>
        <v>0</v>
      </c>
      <c r="I8" s="117">
        <f t="shared" si="5"/>
        <v>0</v>
      </c>
      <c r="J8" s="220">
        <f t="shared" si="5"/>
        <v>0</v>
      </c>
      <c r="K8" s="445">
        <f>K44*29.3/1000</f>
        <v>1.0788221291146867</v>
      </c>
      <c r="L8" s="445">
        <f t="shared" ref="L8:AU12" si="6">L44*29.3/1000</f>
        <v>1.0788221291146867</v>
      </c>
      <c r="M8" s="445">
        <f t="shared" si="6"/>
        <v>1.0788221291146867</v>
      </c>
      <c r="N8" s="445">
        <f t="shared" si="6"/>
        <v>1.0788221291146867</v>
      </c>
      <c r="O8" s="445">
        <f t="shared" si="6"/>
        <v>1.0788221291146867</v>
      </c>
      <c r="P8" s="445">
        <f t="shared" si="6"/>
        <v>1.0788221291146867</v>
      </c>
      <c r="Q8" s="445">
        <f t="shared" si="6"/>
        <v>1.0788221291146867</v>
      </c>
      <c r="R8" s="445">
        <f t="shared" si="6"/>
        <v>1.0788221291146867</v>
      </c>
      <c r="S8" s="445">
        <f t="shared" si="6"/>
        <v>1.0788221291146867</v>
      </c>
      <c r="T8" s="445">
        <f t="shared" si="6"/>
        <v>1.0788221291146867</v>
      </c>
      <c r="U8" s="445">
        <f t="shared" si="6"/>
        <v>1.0788221291146867</v>
      </c>
      <c r="V8" s="445">
        <f t="shared" si="6"/>
        <v>1.0788221291146867</v>
      </c>
      <c r="W8" s="445">
        <f t="shared" si="6"/>
        <v>1.0788221291146867</v>
      </c>
      <c r="X8" s="445">
        <f t="shared" si="6"/>
        <v>1.0788221291146867</v>
      </c>
      <c r="Y8" s="445">
        <f t="shared" si="6"/>
        <v>1.0788221291146867</v>
      </c>
      <c r="Z8" s="445">
        <f t="shared" si="6"/>
        <v>1.0788221291146867</v>
      </c>
      <c r="AA8" s="445">
        <f t="shared" si="6"/>
        <v>1.0788221291146867</v>
      </c>
      <c r="AB8" s="445">
        <f t="shared" si="6"/>
        <v>1.0788221291146867</v>
      </c>
      <c r="AC8" s="445">
        <f t="shared" si="6"/>
        <v>1.0788221291146867</v>
      </c>
      <c r="AD8" s="445">
        <f t="shared" si="6"/>
        <v>1.0788221291146867</v>
      </c>
      <c r="AE8" s="445">
        <f t="shared" si="6"/>
        <v>0</v>
      </c>
      <c r="AF8" s="445">
        <f t="shared" si="6"/>
        <v>0</v>
      </c>
      <c r="AG8" s="445">
        <f t="shared" si="6"/>
        <v>0</v>
      </c>
      <c r="AH8" s="445">
        <f t="shared" si="6"/>
        <v>0</v>
      </c>
      <c r="AI8" s="445">
        <f t="shared" si="6"/>
        <v>0</v>
      </c>
      <c r="AJ8" s="445">
        <f t="shared" si="6"/>
        <v>0</v>
      </c>
      <c r="AK8" s="445">
        <f t="shared" si="6"/>
        <v>0</v>
      </c>
      <c r="AL8" s="445">
        <f t="shared" si="6"/>
        <v>0</v>
      </c>
      <c r="AM8" s="445">
        <f t="shared" si="6"/>
        <v>0</v>
      </c>
      <c r="AN8" s="445">
        <f t="shared" si="6"/>
        <v>0</v>
      </c>
      <c r="AO8" s="445">
        <f t="shared" si="6"/>
        <v>0</v>
      </c>
      <c r="AP8" s="445">
        <f t="shared" si="6"/>
        <v>0</v>
      </c>
      <c r="AQ8" s="445">
        <f t="shared" si="6"/>
        <v>0</v>
      </c>
      <c r="AR8" s="445">
        <f t="shared" si="6"/>
        <v>0</v>
      </c>
      <c r="AS8" s="445">
        <f t="shared" si="6"/>
        <v>0</v>
      </c>
      <c r="AT8" s="445">
        <f t="shared" si="6"/>
        <v>0</v>
      </c>
      <c r="AU8" s="445">
        <f t="shared" si="6"/>
        <v>0</v>
      </c>
      <c r="AV8" s="211">
        <f t="shared" si="4"/>
        <v>21.576442582293744</v>
      </c>
    </row>
    <row r="9" spans="1:48" x14ac:dyDescent="0.3">
      <c r="A9" s="222" t="str">
        <f>A45&amp;" (Propane)"</f>
        <v>Attic Insulation (Propane)</v>
      </c>
      <c r="B9" s="223">
        <f t="shared" ref="B9:B12" si="7">B45</f>
        <v>30</v>
      </c>
      <c r="C9" s="445">
        <f t="shared" ref="C9:C12" si="8">C45*29.3/1000</f>
        <v>1.3771419328105876</v>
      </c>
      <c r="D9" s="224">
        <f t="shared" si="5"/>
        <v>1</v>
      </c>
      <c r="E9" s="93">
        <f t="shared" si="5"/>
        <v>0</v>
      </c>
      <c r="F9" s="137">
        <f t="shared" si="5"/>
        <v>0</v>
      </c>
      <c r="G9" s="117">
        <f t="shared" si="5"/>
        <v>0</v>
      </c>
      <c r="H9" s="117">
        <f t="shared" si="5"/>
        <v>0</v>
      </c>
      <c r="I9" s="117">
        <f t="shared" si="5"/>
        <v>0</v>
      </c>
      <c r="J9" s="220">
        <f t="shared" si="5"/>
        <v>0</v>
      </c>
      <c r="K9" s="445">
        <f t="shared" ref="K9:Z12" si="9">K45*29.3/1000</f>
        <v>1.3771419328105876</v>
      </c>
      <c r="L9" s="445">
        <f t="shared" si="9"/>
        <v>1.3771419328105876</v>
      </c>
      <c r="M9" s="445">
        <f t="shared" si="9"/>
        <v>1.3771419328105876</v>
      </c>
      <c r="N9" s="445">
        <f t="shared" si="9"/>
        <v>1.3771419328105876</v>
      </c>
      <c r="O9" s="445">
        <f t="shared" si="9"/>
        <v>1.3771419328105876</v>
      </c>
      <c r="P9" s="445">
        <f t="shared" si="9"/>
        <v>1.3771419328105876</v>
      </c>
      <c r="Q9" s="445">
        <f t="shared" si="9"/>
        <v>1.3771419328105876</v>
      </c>
      <c r="R9" s="445">
        <f t="shared" si="9"/>
        <v>1.3771419328105876</v>
      </c>
      <c r="S9" s="445">
        <f t="shared" si="9"/>
        <v>1.3771419328105876</v>
      </c>
      <c r="T9" s="445">
        <f t="shared" si="9"/>
        <v>1.3771419328105876</v>
      </c>
      <c r="U9" s="445">
        <f t="shared" si="9"/>
        <v>1.3771419328105876</v>
      </c>
      <c r="V9" s="445">
        <f t="shared" si="9"/>
        <v>1.3771419328105876</v>
      </c>
      <c r="W9" s="445">
        <f t="shared" si="9"/>
        <v>1.3771419328105876</v>
      </c>
      <c r="X9" s="445">
        <f t="shared" si="9"/>
        <v>1.3771419328105876</v>
      </c>
      <c r="Y9" s="445">
        <f t="shared" si="9"/>
        <v>1.3771419328105876</v>
      </c>
      <c r="Z9" s="445">
        <f t="shared" si="9"/>
        <v>1.3771419328105876</v>
      </c>
      <c r="AA9" s="445">
        <f t="shared" si="6"/>
        <v>1.3771419328105876</v>
      </c>
      <c r="AB9" s="445">
        <f t="shared" si="6"/>
        <v>1.3771419328105876</v>
      </c>
      <c r="AC9" s="445">
        <f t="shared" si="6"/>
        <v>1.3771419328105876</v>
      </c>
      <c r="AD9" s="445">
        <f t="shared" si="6"/>
        <v>1.3771419328105876</v>
      </c>
      <c r="AE9" s="445">
        <f t="shared" si="6"/>
        <v>1.3771419328105876</v>
      </c>
      <c r="AF9" s="445">
        <f t="shared" si="6"/>
        <v>1.3771419328105876</v>
      </c>
      <c r="AG9" s="445">
        <f t="shared" si="6"/>
        <v>1.3771419328105876</v>
      </c>
      <c r="AH9" s="445">
        <f t="shared" si="6"/>
        <v>1.3771419328105876</v>
      </c>
      <c r="AI9" s="445">
        <f t="shared" si="6"/>
        <v>1.3771419328105876</v>
      </c>
      <c r="AJ9" s="445">
        <f t="shared" si="6"/>
        <v>1.3771419328105876</v>
      </c>
      <c r="AK9" s="445">
        <f t="shared" si="6"/>
        <v>1.3771419328105876</v>
      </c>
      <c r="AL9" s="445">
        <f t="shared" si="6"/>
        <v>1.3771419328105876</v>
      </c>
      <c r="AM9" s="445">
        <f t="shared" si="6"/>
        <v>1.3771419328105876</v>
      </c>
      <c r="AN9" s="445">
        <f t="shared" si="6"/>
        <v>1.3771419328105876</v>
      </c>
      <c r="AO9" s="445">
        <f t="shared" si="6"/>
        <v>0</v>
      </c>
      <c r="AP9" s="445">
        <f t="shared" si="6"/>
        <v>0</v>
      </c>
      <c r="AQ9" s="445">
        <f t="shared" si="6"/>
        <v>0</v>
      </c>
      <c r="AR9" s="445">
        <f t="shared" si="6"/>
        <v>0</v>
      </c>
      <c r="AS9" s="445">
        <f t="shared" si="6"/>
        <v>0</v>
      </c>
      <c r="AT9" s="445">
        <f t="shared" si="6"/>
        <v>0</v>
      </c>
      <c r="AU9" s="445">
        <f t="shared" si="6"/>
        <v>0</v>
      </c>
      <c r="AV9" s="211">
        <f t="shared" si="4"/>
        <v>41.314257984317628</v>
      </c>
    </row>
    <row r="10" spans="1:48" x14ac:dyDescent="0.3">
      <c r="A10" s="222" t="str">
        <f>A46&amp;" (Propane)"</f>
        <v>Crawl Space Insulation (Propane)</v>
      </c>
      <c r="B10" s="223">
        <f t="shared" si="7"/>
        <v>30</v>
      </c>
      <c r="C10" s="445">
        <f t="shared" si="8"/>
        <v>3.2292261721553133</v>
      </c>
      <c r="D10" s="224">
        <f t="shared" si="5"/>
        <v>1</v>
      </c>
      <c r="E10" s="93">
        <f t="shared" si="5"/>
        <v>0</v>
      </c>
      <c r="F10" s="137">
        <f t="shared" si="5"/>
        <v>0</v>
      </c>
      <c r="G10" s="117">
        <f t="shared" si="5"/>
        <v>0</v>
      </c>
      <c r="H10" s="117">
        <f t="shared" si="5"/>
        <v>0</v>
      </c>
      <c r="I10" s="117">
        <f t="shared" si="5"/>
        <v>0</v>
      </c>
      <c r="J10" s="220">
        <f t="shared" si="5"/>
        <v>0</v>
      </c>
      <c r="K10" s="445">
        <f t="shared" si="9"/>
        <v>3.2292261721553133</v>
      </c>
      <c r="L10" s="445">
        <f t="shared" si="6"/>
        <v>3.2292261721553133</v>
      </c>
      <c r="M10" s="445">
        <f t="shared" si="6"/>
        <v>3.2292261721553133</v>
      </c>
      <c r="N10" s="445">
        <f t="shared" si="6"/>
        <v>3.2292261721553133</v>
      </c>
      <c r="O10" s="445">
        <f t="shared" si="6"/>
        <v>3.2292261721553133</v>
      </c>
      <c r="P10" s="445">
        <f t="shared" si="6"/>
        <v>3.2292261721553133</v>
      </c>
      <c r="Q10" s="445">
        <f t="shared" si="6"/>
        <v>3.2292261721553133</v>
      </c>
      <c r="R10" s="445">
        <f t="shared" si="6"/>
        <v>3.2292261721553133</v>
      </c>
      <c r="S10" s="445">
        <f t="shared" si="6"/>
        <v>3.2292261721553133</v>
      </c>
      <c r="T10" s="445">
        <f t="shared" si="6"/>
        <v>3.2292261721553133</v>
      </c>
      <c r="U10" s="445">
        <f t="shared" si="6"/>
        <v>3.2292261721553133</v>
      </c>
      <c r="V10" s="445">
        <f t="shared" si="6"/>
        <v>3.2292261721553133</v>
      </c>
      <c r="W10" s="445">
        <f t="shared" si="6"/>
        <v>3.2292261721553133</v>
      </c>
      <c r="X10" s="445">
        <f t="shared" si="6"/>
        <v>3.2292261721553133</v>
      </c>
      <c r="Y10" s="445">
        <f t="shared" si="6"/>
        <v>3.2292261721553133</v>
      </c>
      <c r="Z10" s="445">
        <f t="shared" si="6"/>
        <v>3.2292261721553133</v>
      </c>
      <c r="AA10" s="445">
        <f t="shared" si="6"/>
        <v>3.2292261721553133</v>
      </c>
      <c r="AB10" s="445">
        <f t="shared" si="6"/>
        <v>3.2292261721553133</v>
      </c>
      <c r="AC10" s="445">
        <f t="shared" si="6"/>
        <v>3.2292261721553133</v>
      </c>
      <c r="AD10" s="445">
        <f t="shared" si="6"/>
        <v>3.2292261721553133</v>
      </c>
      <c r="AE10" s="445">
        <f t="shared" si="6"/>
        <v>3.2292261721553133</v>
      </c>
      <c r="AF10" s="445">
        <f t="shared" si="6"/>
        <v>3.2292261721553133</v>
      </c>
      <c r="AG10" s="445">
        <f t="shared" si="6"/>
        <v>3.2292261721553133</v>
      </c>
      <c r="AH10" s="445">
        <f t="shared" si="6"/>
        <v>3.2292261721553133</v>
      </c>
      <c r="AI10" s="445">
        <f t="shared" si="6"/>
        <v>3.2292261721553133</v>
      </c>
      <c r="AJ10" s="445">
        <f t="shared" si="6"/>
        <v>3.2292261721553133</v>
      </c>
      <c r="AK10" s="445">
        <f t="shared" si="6"/>
        <v>3.2292261721553133</v>
      </c>
      <c r="AL10" s="445">
        <f t="shared" si="6"/>
        <v>3.2292261721553133</v>
      </c>
      <c r="AM10" s="445">
        <f t="shared" si="6"/>
        <v>3.2292261721553133</v>
      </c>
      <c r="AN10" s="445">
        <f t="shared" si="6"/>
        <v>3.2292261721553133</v>
      </c>
      <c r="AO10" s="445">
        <f t="shared" si="6"/>
        <v>0</v>
      </c>
      <c r="AP10" s="445">
        <f t="shared" si="6"/>
        <v>0</v>
      </c>
      <c r="AQ10" s="445">
        <f t="shared" si="6"/>
        <v>0</v>
      </c>
      <c r="AR10" s="445">
        <f t="shared" si="6"/>
        <v>0</v>
      </c>
      <c r="AS10" s="445">
        <f t="shared" si="6"/>
        <v>0</v>
      </c>
      <c r="AT10" s="445">
        <f t="shared" si="6"/>
        <v>0</v>
      </c>
      <c r="AU10" s="445">
        <f t="shared" si="6"/>
        <v>0</v>
      </c>
      <c r="AV10" s="211">
        <f t="shared" si="4"/>
        <v>96.876785164659353</v>
      </c>
    </row>
    <row r="11" spans="1:48" x14ac:dyDescent="0.3">
      <c r="A11" s="222" t="str">
        <f>A47&amp;" (Propane)"</f>
        <v>Advanced Thermostat (Propane)</v>
      </c>
      <c r="B11" s="223">
        <f t="shared" si="7"/>
        <v>11</v>
      </c>
      <c r="C11" s="445">
        <f t="shared" si="8"/>
        <v>2.1443205000000001</v>
      </c>
      <c r="D11" s="224">
        <f t="shared" si="5"/>
        <v>1</v>
      </c>
      <c r="E11" s="93">
        <f t="shared" si="5"/>
        <v>0</v>
      </c>
      <c r="F11" s="137">
        <f t="shared" si="5"/>
        <v>0</v>
      </c>
      <c r="G11" s="117">
        <f t="shared" si="5"/>
        <v>0</v>
      </c>
      <c r="H11" s="117">
        <f t="shared" si="5"/>
        <v>0</v>
      </c>
      <c r="I11" s="117">
        <f t="shared" si="5"/>
        <v>0</v>
      </c>
      <c r="J11" s="220">
        <f t="shared" si="5"/>
        <v>0</v>
      </c>
      <c r="K11" s="445">
        <f t="shared" si="9"/>
        <v>2.1443205000000001</v>
      </c>
      <c r="L11" s="445">
        <f t="shared" si="6"/>
        <v>2.1443205000000001</v>
      </c>
      <c r="M11" s="445">
        <f t="shared" si="6"/>
        <v>2.1443205000000001</v>
      </c>
      <c r="N11" s="445">
        <f t="shared" si="6"/>
        <v>2.1443205000000001</v>
      </c>
      <c r="O11" s="445">
        <f t="shared" si="6"/>
        <v>2.1443205000000001</v>
      </c>
      <c r="P11" s="445">
        <f t="shared" si="6"/>
        <v>2.1443205000000001</v>
      </c>
      <c r="Q11" s="445">
        <f t="shared" si="6"/>
        <v>2.1443205000000001</v>
      </c>
      <c r="R11" s="445">
        <f t="shared" si="6"/>
        <v>2.1443205000000001</v>
      </c>
      <c r="S11" s="445">
        <f t="shared" si="6"/>
        <v>2.1443205000000001</v>
      </c>
      <c r="T11" s="445">
        <f t="shared" si="6"/>
        <v>2.1443205000000001</v>
      </c>
      <c r="U11" s="445">
        <f t="shared" si="6"/>
        <v>2.1443205000000001</v>
      </c>
      <c r="V11" s="445">
        <f t="shared" si="6"/>
        <v>0</v>
      </c>
      <c r="W11" s="445">
        <f t="shared" si="6"/>
        <v>0</v>
      </c>
      <c r="X11" s="445">
        <f t="shared" si="6"/>
        <v>0</v>
      </c>
      <c r="Y11" s="445">
        <f t="shared" si="6"/>
        <v>0</v>
      </c>
      <c r="Z11" s="445">
        <f t="shared" si="6"/>
        <v>0</v>
      </c>
      <c r="AA11" s="445">
        <f t="shared" si="6"/>
        <v>0</v>
      </c>
      <c r="AB11" s="445">
        <f t="shared" si="6"/>
        <v>0</v>
      </c>
      <c r="AC11" s="445">
        <f t="shared" si="6"/>
        <v>0</v>
      </c>
      <c r="AD11" s="445">
        <f t="shared" si="6"/>
        <v>0</v>
      </c>
      <c r="AE11" s="445">
        <f t="shared" si="6"/>
        <v>0</v>
      </c>
      <c r="AF11" s="445">
        <f t="shared" si="6"/>
        <v>0</v>
      </c>
      <c r="AG11" s="445">
        <f t="shared" si="6"/>
        <v>0</v>
      </c>
      <c r="AH11" s="445">
        <f t="shared" si="6"/>
        <v>0</v>
      </c>
      <c r="AI11" s="445">
        <f t="shared" si="6"/>
        <v>0</v>
      </c>
      <c r="AJ11" s="445">
        <f t="shared" si="6"/>
        <v>0</v>
      </c>
      <c r="AK11" s="445">
        <f t="shared" si="6"/>
        <v>0</v>
      </c>
      <c r="AL11" s="445">
        <f t="shared" si="6"/>
        <v>0</v>
      </c>
      <c r="AM11" s="445">
        <f t="shared" si="6"/>
        <v>0</v>
      </c>
      <c r="AN11" s="445">
        <f t="shared" si="6"/>
        <v>0</v>
      </c>
      <c r="AO11" s="445">
        <f t="shared" si="6"/>
        <v>0</v>
      </c>
      <c r="AP11" s="445">
        <f t="shared" si="6"/>
        <v>0</v>
      </c>
      <c r="AQ11" s="445">
        <f t="shared" si="6"/>
        <v>0</v>
      </c>
      <c r="AR11" s="445">
        <f t="shared" si="6"/>
        <v>0</v>
      </c>
      <c r="AS11" s="445">
        <f t="shared" si="6"/>
        <v>0</v>
      </c>
      <c r="AT11" s="445">
        <f t="shared" si="6"/>
        <v>0</v>
      </c>
      <c r="AU11" s="445">
        <f t="shared" si="6"/>
        <v>0</v>
      </c>
      <c r="AV11" s="211">
        <f t="shared" si="4"/>
        <v>23.587525499999995</v>
      </c>
    </row>
    <row r="12" spans="1:48" x14ac:dyDescent="0.3">
      <c r="A12" s="222" t="str">
        <f>A48&amp;" (Propane)"</f>
        <v>Rim Joist Insulation (Propane)</v>
      </c>
      <c r="B12" s="223">
        <f t="shared" si="7"/>
        <v>30</v>
      </c>
      <c r="C12" s="445">
        <f t="shared" si="8"/>
        <v>0.32023708476053325</v>
      </c>
      <c r="D12" s="224">
        <f t="shared" si="5"/>
        <v>1</v>
      </c>
      <c r="E12" s="93">
        <f t="shared" si="5"/>
        <v>0</v>
      </c>
      <c r="F12" s="137">
        <f t="shared" si="5"/>
        <v>0</v>
      </c>
      <c r="G12" s="117">
        <f t="shared" si="5"/>
        <v>0</v>
      </c>
      <c r="H12" s="117">
        <f t="shared" si="5"/>
        <v>0</v>
      </c>
      <c r="I12" s="117">
        <f t="shared" si="5"/>
        <v>0</v>
      </c>
      <c r="J12" s="220">
        <f t="shared" si="5"/>
        <v>0</v>
      </c>
      <c r="K12" s="445">
        <f t="shared" si="9"/>
        <v>0.32023708476053325</v>
      </c>
      <c r="L12" s="445">
        <f t="shared" si="6"/>
        <v>0.32023708476053325</v>
      </c>
      <c r="M12" s="445">
        <f t="shared" si="6"/>
        <v>0.32023708476053325</v>
      </c>
      <c r="N12" s="445">
        <f t="shared" si="6"/>
        <v>0.32023708476053325</v>
      </c>
      <c r="O12" s="445">
        <f t="shared" si="6"/>
        <v>0.32023708476053325</v>
      </c>
      <c r="P12" s="445">
        <f t="shared" si="6"/>
        <v>0.32023708476053325</v>
      </c>
      <c r="Q12" s="445">
        <f t="shared" si="6"/>
        <v>0.32023708476053325</v>
      </c>
      <c r="R12" s="445">
        <f t="shared" si="6"/>
        <v>0.32023708476053325</v>
      </c>
      <c r="S12" s="445">
        <f t="shared" si="6"/>
        <v>0.32023708476053325</v>
      </c>
      <c r="T12" s="445">
        <f t="shared" si="6"/>
        <v>0.32023708476053325</v>
      </c>
      <c r="U12" s="445">
        <f t="shared" si="6"/>
        <v>0.32023708476053325</v>
      </c>
      <c r="V12" s="445">
        <f t="shared" si="6"/>
        <v>0.32023708476053325</v>
      </c>
      <c r="W12" s="445">
        <f t="shared" si="6"/>
        <v>0.32023708476053325</v>
      </c>
      <c r="X12" s="445">
        <f t="shared" si="6"/>
        <v>0.32023708476053325</v>
      </c>
      <c r="Y12" s="445">
        <f t="shared" si="6"/>
        <v>0.32023708476053325</v>
      </c>
      <c r="Z12" s="445">
        <f t="shared" si="6"/>
        <v>0.32023708476053325</v>
      </c>
      <c r="AA12" s="445">
        <f t="shared" si="6"/>
        <v>0.32023708476053325</v>
      </c>
      <c r="AB12" s="445">
        <f t="shared" si="6"/>
        <v>0.32023708476053325</v>
      </c>
      <c r="AC12" s="445">
        <f t="shared" si="6"/>
        <v>0.32023708476053325</v>
      </c>
      <c r="AD12" s="445">
        <f t="shared" si="6"/>
        <v>0.32023708476053325</v>
      </c>
      <c r="AE12" s="445">
        <f t="shared" si="6"/>
        <v>0.32023708476053325</v>
      </c>
      <c r="AF12" s="445">
        <f t="shared" si="6"/>
        <v>0.32023708476053325</v>
      </c>
      <c r="AG12" s="445">
        <f t="shared" si="6"/>
        <v>0.32023708476053325</v>
      </c>
      <c r="AH12" s="445">
        <f t="shared" si="6"/>
        <v>0.32023708476053325</v>
      </c>
      <c r="AI12" s="445">
        <f t="shared" si="6"/>
        <v>0.32023708476053325</v>
      </c>
      <c r="AJ12" s="445">
        <f t="shared" si="6"/>
        <v>0.32023708476053325</v>
      </c>
      <c r="AK12" s="445">
        <f t="shared" si="6"/>
        <v>0.32023708476053325</v>
      </c>
      <c r="AL12" s="445">
        <f t="shared" si="6"/>
        <v>0.32023708476053325</v>
      </c>
      <c r="AM12" s="445">
        <f t="shared" si="6"/>
        <v>0.32023708476053325</v>
      </c>
      <c r="AN12" s="445">
        <f t="shared" si="6"/>
        <v>0.32023708476053325</v>
      </c>
      <c r="AO12" s="445">
        <f t="shared" si="6"/>
        <v>0</v>
      </c>
      <c r="AP12" s="445">
        <f t="shared" si="6"/>
        <v>0</v>
      </c>
      <c r="AQ12" s="445">
        <f t="shared" si="6"/>
        <v>0</v>
      </c>
      <c r="AR12" s="445">
        <f t="shared" si="6"/>
        <v>0</v>
      </c>
      <c r="AS12" s="445">
        <f t="shared" si="6"/>
        <v>0</v>
      </c>
      <c r="AT12" s="445">
        <f t="shared" si="6"/>
        <v>0</v>
      </c>
      <c r="AU12" s="445">
        <f t="shared" si="6"/>
        <v>0</v>
      </c>
      <c r="AV12" s="211">
        <f t="shared" si="4"/>
        <v>9.6071125428159991</v>
      </c>
    </row>
    <row r="13" spans="1:48" x14ac:dyDescent="0.3">
      <c r="A13" s="183" t="s">
        <v>480</v>
      </c>
      <c r="B13" s="199"/>
      <c r="C13" s="185">
        <f>SUM(C6:C12)</f>
        <v>25.18863541884112</v>
      </c>
      <c r="D13" s="208">
        <f>K13/C13</f>
        <v>1</v>
      </c>
      <c r="E13" s="95"/>
      <c r="F13" s="95"/>
      <c r="G13" s="221"/>
      <c r="H13" s="221"/>
      <c r="I13" s="221"/>
      <c r="J13" s="95"/>
      <c r="K13" s="185">
        <f>SUM(K6:K12)</f>
        <v>25.18863541884112</v>
      </c>
      <c r="L13" s="185">
        <f>SUM(L6:L12)</f>
        <v>25.18863541884112</v>
      </c>
      <c r="M13" s="185">
        <f t="shared" ref="M13:AU13" si="10">SUM(M6:M12)</f>
        <v>25.18863541884112</v>
      </c>
      <c r="N13" s="185">
        <f t="shared" si="10"/>
        <v>25.18863541884112</v>
      </c>
      <c r="O13" s="185">
        <f t="shared" si="10"/>
        <v>25.18863541884112</v>
      </c>
      <c r="P13" s="185">
        <f t="shared" si="10"/>
        <v>25.18863541884112</v>
      </c>
      <c r="Q13" s="185">
        <f t="shared" si="10"/>
        <v>25.18863541884112</v>
      </c>
      <c r="R13" s="185">
        <f t="shared" si="10"/>
        <v>25.18863541884112</v>
      </c>
      <c r="S13" s="185">
        <f t="shared" si="10"/>
        <v>25.18863541884112</v>
      </c>
      <c r="T13" s="185">
        <f t="shared" si="10"/>
        <v>25.18863541884112</v>
      </c>
      <c r="U13" s="185">
        <f t="shared" si="10"/>
        <v>25.18863541884112</v>
      </c>
      <c r="V13" s="185">
        <f t="shared" si="10"/>
        <v>6.5961153188411217</v>
      </c>
      <c r="W13" s="185">
        <f t="shared" si="10"/>
        <v>6.5961153188411217</v>
      </c>
      <c r="X13" s="185">
        <f t="shared" si="10"/>
        <v>6.5961153188411217</v>
      </c>
      <c r="Y13" s="185">
        <f t="shared" si="10"/>
        <v>6.5961153188411217</v>
      </c>
      <c r="Z13" s="185">
        <f t="shared" si="10"/>
        <v>6.0054273188411216</v>
      </c>
      <c r="AA13" s="185">
        <f t="shared" si="10"/>
        <v>6.0054273188411216</v>
      </c>
      <c r="AB13" s="185">
        <f t="shared" si="10"/>
        <v>6.0054273188411216</v>
      </c>
      <c r="AC13" s="185">
        <f t="shared" si="10"/>
        <v>6.0054273188411216</v>
      </c>
      <c r="AD13" s="185">
        <f t="shared" si="10"/>
        <v>6.0054273188411216</v>
      </c>
      <c r="AE13" s="185">
        <f t="shared" si="10"/>
        <v>4.926605189726434</v>
      </c>
      <c r="AF13" s="185">
        <f t="shared" si="10"/>
        <v>4.926605189726434</v>
      </c>
      <c r="AG13" s="185">
        <f t="shared" si="10"/>
        <v>4.926605189726434</v>
      </c>
      <c r="AH13" s="185">
        <f t="shared" si="10"/>
        <v>4.926605189726434</v>
      </c>
      <c r="AI13" s="185">
        <f t="shared" si="10"/>
        <v>4.926605189726434</v>
      </c>
      <c r="AJ13" s="185">
        <f t="shared" si="10"/>
        <v>4.926605189726434</v>
      </c>
      <c r="AK13" s="185">
        <f t="shared" si="10"/>
        <v>4.926605189726434</v>
      </c>
      <c r="AL13" s="185">
        <f t="shared" si="10"/>
        <v>4.926605189726434</v>
      </c>
      <c r="AM13" s="185">
        <f t="shared" si="10"/>
        <v>4.926605189726434</v>
      </c>
      <c r="AN13" s="185">
        <f t="shared" si="10"/>
        <v>4.926605189726434</v>
      </c>
      <c r="AO13" s="185">
        <f t="shared" si="10"/>
        <v>0</v>
      </c>
      <c r="AP13" s="185">
        <f t="shared" si="10"/>
        <v>0</v>
      </c>
      <c r="AQ13" s="185">
        <f t="shared" si="10"/>
        <v>0</v>
      </c>
      <c r="AR13" s="185">
        <f t="shared" si="10"/>
        <v>0</v>
      </c>
      <c r="AS13" s="185">
        <f t="shared" si="10"/>
        <v>0</v>
      </c>
      <c r="AT13" s="185">
        <f t="shared" si="10"/>
        <v>0</v>
      </c>
      <c r="AU13" s="185">
        <f t="shared" si="10"/>
        <v>0</v>
      </c>
      <c r="AV13" s="177">
        <f>SUM(AV6:AV12)</f>
        <v>382.75263937408675</v>
      </c>
    </row>
    <row r="14" spans="1:48" x14ac:dyDescent="0.3">
      <c r="A14" s="183" t="s">
        <v>481</v>
      </c>
      <c r="B14" s="188"/>
      <c r="C14" s="189"/>
      <c r="D14" s="200"/>
      <c r="E14" s="95"/>
      <c r="F14" s="95"/>
      <c r="G14" s="96"/>
      <c r="H14" s="96"/>
      <c r="I14" s="96"/>
      <c r="J14" s="95"/>
      <c r="K14" s="177">
        <v>0</v>
      </c>
      <c r="L14" s="177">
        <f t="shared" ref="L14" si="11">K13-L13</f>
        <v>0</v>
      </c>
      <c r="M14" s="177">
        <f t="shared" ref="M14" si="12">L13-M13</f>
        <v>0</v>
      </c>
      <c r="N14" s="177">
        <f t="shared" ref="N14" si="13">M13-N13</f>
        <v>0</v>
      </c>
      <c r="O14" s="177">
        <f t="shared" ref="O14" si="14">N13-O13</f>
        <v>0</v>
      </c>
      <c r="P14" s="177">
        <f t="shared" ref="P14" si="15">O13-P13</f>
        <v>0</v>
      </c>
      <c r="Q14" s="177">
        <f t="shared" ref="Q14" si="16">P13-Q13</f>
        <v>0</v>
      </c>
      <c r="R14" s="177">
        <f t="shared" ref="R14" si="17">Q13-R13</f>
        <v>0</v>
      </c>
      <c r="S14" s="177">
        <f t="shared" ref="S14" si="18">R13-S13</f>
        <v>0</v>
      </c>
      <c r="T14" s="177">
        <f t="shared" ref="T14" si="19">S13-T13</f>
        <v>0</v>
      </c>
      <c r="U14" s="177">
        <f t="shared" ref="U14" si="20">T13-U13</f>
        <v>0</v>
      </c>
      <c r="V14" s="177">
        <f t="shared" ref="V14" si="21">U13-V13</f>
        <v>18.592520099999998</v>
      </c>
      <c r="W14" s="177">
        <f t="shared" ref="W14" si="22">V13-W13</f>
        <v>0</v>
      </c>
      <c r="X14" s="177">
        <f t="shared" ref="X14" si="23">W13-X13</f>
        <v>0</v>
      </c>
      <c r="Y14" s="177">
        <f t="shared" ref="Y14" si="24">X13-Y13</f>
        <v>0</v>
      </c>
      <c r="Z14" s="177">
        <f t="shared" ref="Z14" si="25">Y13-Z13</f>
        <v>0.5906880000000001</v>
      </c>
      <c r="AA14" s="177">
        <f t="shared" ref="AA14" si="26">Z13-AA13</f>
        <v>0</v>
      </c>
      <c r="AB14" s="177">
        <f t="shared" ref="AB14" si="27">AA13-AB13</f>
        <v>0</v>
      </c>
      <c r="AC14" s="177">
        <f t="shared" ref="AC14" si="28">AB13-AC13</f>
        <v>0</v>
      </c>
      <c r="AD14" s="177">
        <f t="shared" ref="AD14" si="29">AC13-AD13</f>
        <v>0</v>
      </c>
      <c r="AE14" s="177">
        <f t="shared" ref="AE14" si="30">AD13-AE13</f>
        <v>1.0788221291146876</v>
      </c>
      <c r="AF14" s="177">
        <f t="shared" ref="AF14" si="31">AE13-AF13</f>
        <v>0</v>
      </c>
      <c r="AG14" s="177">
        <f t="shared" ref="AG14" si="32">AF13-AG13</f>
        <v>0</v>
      </c>
      <c r="AH14" s="177">
        <f t="shared" ref="AH14" si="33">AG13-AH13</f>
        <v>0</v>
      </c>
      <c r="AI14" s="177">
        <f t="shared" ref="AI14" si="34">AH13-AI13</f>
        <v>0</v>
      </c>
      <c r="AJ14" s="177">
        <f t="shared" ref="AJ14" si="35">AI13-AJ13</f>
        <v>0</v>
      </c>
      <c r="AK14" s="177">
        <f t="shared" ref="AK14" si="36">AJ13-AK13</f>
        <v>0</v>
      </c>
      <c r="AL14" s="177">
        <f t="shared" ref="AL14" si="37">AK13-AL13</f>
        <v>0</v>
      </c>
      <c r="AM14" s="177">
        <f t="shared" ref="AM14" si="38">AL13-AM13</f>
        <v>0</v>
      </c>
      <c r="AN14" s="177">
        <f t="shared" ref="AN14" si="39">AM13-AN13</f>
        <v>0</v>
      </c>
      <c r="AO14" s="177">
        <f t="shared" ref="AO14" si="40">AN13-AO13</f>
        <v>4.926605189726434</v>
      </c>
      <c r="AP14" s="177">
        <f t="shared" ref="AP14" si="41">AO13-AP13</f>
        <v>0</v>
      </c>
      <c r="AQ14" s="177">
        <f t="shared" ref="AQ14" si="42">AP13-AQ13</f>
        <v>0</v>
      </c>
      <c r="AR14" s="177">
        <f t="shared" ref="AR14" si="43">AQ13-AR13</f>
        <v>0</v>
      </c>
      <c r="AS14" s="177">
        <f t="shared" ref="AS14" si="44">AR13-AS13</f>
        <v>0</v>
      </c>
      <c r="AT14" s="177">
        <f t="shared" ref="AT14" si="45">AS13-AT13</f>
        <v>0</v>
      </c>
      <c r="AU14" s="177">
        <f t="shared" ref="AU14" si="46">AT13-AU13</f>
        <v>0</v>
      </c>
      <c r="AV14" s="85"/>
    </row>
    <row r="15" spans="1:48" x14ac:dyDescent="0.3">
      <c r="A15" s="183" t="s">
        <v>482</v>
      </c>
      <c r="B15" s="188"/>
      <c r="C15" s="189"/>
      <c r="D15" s="189"/>
      <c r="E15" s="95"/>
      <c r="F15" s="95"/>
      <c r="G15" s="96"/>
      <c r="H15" s="96"/>
      <c r="I15" s="96"/>
      <c r="J15" s="95"/>
      <c r="K15" s="177">
        <f>$K13-K13</f>
        <v>0</v>
      </c>
      <c r="L15" s="177">
        <f t="shared" ref="L15:AU15" si="47">$K13-L13</f>
        <v>0</v>
      </c>
      <c r="M15" s="177">
        <f t="shared" si="47"/>
        <v>0</v>
      </c>
      <c r="N15" s="177">
        <f t="shared" si="47"/>
        <v>0</v>
      </c>
      <c r="O15" s="177">
        <f t="shared" si="47"/>
        <v>0</v>
      </c>
      <c r="P15" s="177">
        <f t="shared" si="47"/>
        <v>0</v>
      </c>
      <c r="Q15" s="177">
        <f t="shared" si="47"/>
        <v>0</v>
      </c>
      <c r="R15" s="177">
        <f t="shared" si="47"/>
        <v>0</v>
      </c>
      <c r="S15" s="177">
        <f t="shared" si="47"/>
        <v>0</v>
      </c>
      <c r="T15" s="177">
        <f t="shared" si="47"/>
        <v>0</v>
      </c>
      <c r="U15" s="177">
        <f t="shared" si="47"/>
        <v>0</v>
      </c>
      <c r="V15" s="177">
        <f t="shared" si="47"/>
        <v>18.592520099999998</v>
      </c>
      <c r="W15" s="177">
        <f t="shared" si="47"/>
        <v>18.592520099999998</v>
      </c>
      <c r="X15" s="177">
        <f t="shared" si="47"/>
        <v>18.592520099999998</v>
      </c>
      <c r="Y15" s="177">
        <f t="shared" si="47"/>
        <v>18.592520099999998</v>
      </c>
      <c r="Z15" s="177">
        <f t="shared" si="47"/>
        <v>19.183208099999998</v>
      </c>
      <c r="AA15" s="177">
        <f t="shared" si="47"/>
        <v>19.183208099999998</v>
      </c>
      <c r="AB15" s="177">
        <f t="shared" si="47"/>
        <v>19.183208099999998</v>
      </c>
      <c r="AC15" s="177">
        <f t="shared" si="47"/>
        <v>19.183208099999998</v>
      </c>
      <c r="AD15" s="177">
        <f t="shared" si="47"/>
        <v>19.183208099999998</v>
      </c>
      <c r="AE15" s="177">
        <f t="shared" si="47"/>
        <v>20.262030229114686</v>
      </c>
      <c r="AF15" s="177">
        <f t="shared" si="47"/>
        <v>20.262030229114686</v>
      </c>
      <c r="AG15" s="177">
        <f t="shared" si="47"/>
        <v>20.262030229114686</v>
      </c>
      <c r="AH15" s="177">
        <f t="shared" si="47"/>
        <v>20.262030229114686</v>
      </c>
      <c r="AI15" s="177">
        <f t="shared" si="47"/>
        <v>20.262030229114686</v>
      </c>
      <c r="AJ15" s="177">
        <f t="shared" si="47"/>
        <v>20.262030229114686</v>
      </c>
      <c r="AK15" s="177">
        <f t="shared" si="47"/>
        <v>20.262030229114686</v>
      </c>
      <c r="AL15" s="177">
        <f t="shared" si="47"/>
        <v>20.262030229114686</v>
      </c>
      <c r="AM15" s="177">
        <f t="shared" si="47"/>
        <v>20.262030229114686</v>
      </c>
      <c r="AN15" s="177">
        <f t="shared" si="47"/>
        <v>20.262030229114686</v>
      </c>
      <c r="AO15" s="177">
        <f t="shared" si="47"/>
        <v>25.18863541884112</v>
      </c>
      <c r="AP15" s="177">
        <f t="shared" si="47"/>
        <v>25.18863541884112</v>
      </c>
      <c r="AQ15" s="177">
        <f t="shared" si="47"/>
        <v>25.18863541884112</v>
      </c>
      <c r="AR15" s="177">
        <f t="shared" si="47"/>
        <v>25.18863541884112</v>
      </c>
      <c r="AS15" s="177">
        <f t="shared" si="47"/>
        <v>25.18863541884112</v>
      </c>
      <c r="AT15" s="177">
        <f t="shared" si="47"/>
        <v>25.18863541884112</v>
      </c>
      <c r="AU15" s="177">
        <f t="shared" si="47"/>
        <v>25.18863541884112</v>
      </c>
      <c r="AV15" s="81"/>
    </row>
    <row r="16" spans="1:48" x14ac:dyDescent="0.3">
      <c r="A16" s="196" t="s">
        <v>66</v>
      </c>
      <c r="B16" s="209">
        <f>SUMPRODUCT(B6:B12,C6:C12)/C13</f>
        <v>15.195449575159897</v>
      </c>
      <c r="C16" s="56"/>
      <c r="D16" s="30"/>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row>
    <row r="17" spans="1:48" x14ac:dyDescent="0.3">
      <c r="A17" s="30"/>
      <c r="B17" s="10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 customHeight="1" x14ac:dyDescent="0.3">
      <c r="A18" s="508" t="str">
        <f>A4</f>
        <v>Measure Category</v>
      </c>
      <c r="B18" s="510" t="str">
        <f>B4</f>
        <v>Measure Life</v>
      </c>
      <c r="C18" s="510" t="str">
        <f>C4</f>
        <v>Annual Verified Gross Savings (MWh)</v>
      </c>
      <c r="D18" s="514" t="str">
        <f>D4</f>
        <v>NTGR</v>
      </c>
      <c r="E18" s="97"/>
      <c r="F18" s="97"/>
      <c r="G18" s="97"/>
      <c r="H18" s="97"/>
      <c r="I18" s="97"/>
      <c r="J18" s="89"/>
      <c r="K18" s="122" t="s">
        <v>283</v>
      </c>
      <c r="L18" s="90"/>
      <c r="M18" s="90"/>
      <c r="N18" s="90"/>
      <c r="O18" s="90"/>
      <c r="P18" s="90"/>
      <c r="Q18" s="90"/>
      <c r="R18" s="90"/>
      <c r="S18" s="90"/>
      <c r="T18" s="90"/>
      <c r="U18" s="90"/>
      <c r="V18" s="90"/>
      <c r="W18" s="90"/>
      <c r="X18" s="90"/>
      <c r="Y18" s="90"/>
      <c r="Z18" s="91"/>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x14ac:dyDescent="0.3">
      <c r="A19" s="513"/>
      <c r="B19" s="512"/>
      <c r="C19" s="512"/>
      <c r="D19" s="511"/>
      <c r="E19" s="99"/>
      <c r="F19" s="99"/>
      <c r="G19" s="99"/>
      <c r="H19" s="99"/>
      <c r="I19" s="99"/>
      <c r="J19" s="99"/>
      <c r="K19" s="99">
        <f>AA5</f>
        <v>2040</v>
      </c>
      <c r="L19" s="99">
        <f t="shared" ref="L19:Z20" si="48">AB5</f>
        <v>2041</v>
      </c>
      <c r="M19" s="99">
        <f t="shared" si="48"/>
        <v>2042</v>
      </c>
      <c r="N19" s="99">
        <f t="shared" si="48"/>
        <v>2043</v>
      </c>
      <c r="O19" s="99">
        <f t="shared" si="48"/>
        <v>2044</v>
      </c>
      <c r="P19" s="99">
        <f t="shared" si="48"/>
        <v>2045</v>
      </c>
      <c r="Q19" s="99">
        <f t="shared" si="48"/>
        <v>2046</v>
      </c>
      <c r="R19" s="99">
        <f t="shared" si="48"/>
        <v>2047</v>
      </c>
      <c r="S19" s="99">
        <f t="shared" si="48"/>
        <v>2048</v>
      </c>
      <c r="T19" s="99">
        <f t="shared" si="48"/>
        <v>2049</v>
      </c>
      <c r="U19" s="99">
        <f t="shared" si="48"/>
        <v>2050</v>
      </c>
      <c r="V19" s="99">
        <f t="shared" si="48"/>
        <v>2051</v>
      </c>
      <c r="W19" s="99">
        <f t="shared" si="48"/>
        <v>2052</v>
      </c>
      <c r="X19" s="99">
        <f t="shared" si="48"/>
        <v>2053</v>
      </c>
      <c r="Y19" s="99">
        <f t="shared" si="48"/>
        <v>2054</v>
      </c>
      <c r="Z19" s="99">
        <f t="shared" si="48"/>
        <v>2055</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222" t="str">
        <f>A6</f>
        <v>Advanced Thermostat (Non-AIC Gas)</v>
      </c>
      <c r="B20" s="223">
        <f>B6</f>
        <v>11</v>
      </c>
      <c r="C20" s="180">
        <f>C6</f>
        <v>16.448199599999999</v>
      </c>
      <c r="D20" s="224">
        <f>D6</f>
        <v>1</v>
      </c>
      <c r="E20" s="93"/>
      <c r="F20" s="137"/>
      <c r="G20" s="117"/>
      <c r="H20" s="117"/>
      <c r="I20" s="117"/>
      <c r="J20" s="220"/>
      <c r="K20" s="180">
        <f t="shared" ref="K20" si="49">AA6</f>
        <v>0</v>
      </c>
      <c r="L20" s="180">
        <f t="shared" si="48"/>
        <v>0</v>
      </c>
      <c r="M20" s="180">
        <f t="shared" si="48"/>
        <v>0</v>
      </c>
      <c r="N20" s="180">
        <f t="shared" si="48"/>
        <v>0</v>
      </c>
      <c r="O20" s="180">
        <f t="shared" si="48"/>
        <v>0</v>
      </c>
      <c r="P20" s="180">
        <f t="shared" si="48"/>
        <v>0</v>
      </c>
      <c r="Q20" s="180">
        <f t="shared" si="48"/>
        <v>0</v>
      </c>
      <c r="R20" s="180">
        <f t="shared" si="48"/>
        <v>0</v>
      </c>
      <c r="S20" s="180">
        <f t="shared" si="48"/>
        <v>0</v>
      </c>
      <c r="T20" s="180">
        <f t="shared" si="48"/>
        <v>0</v>
      </c>
      <c r="U20" s="180">
        <f t="shared" si="48"/>
        <v>0</v>
      </c>
      <c r="V20" s="180">
        <f t="shared" si="48"/>
        <v>0</v>
      </c>
      <c r="W20" s="180">
        <f t="shared" si="48"/>
        <v>0</v>
      </c>
      <c r="X20" s="180">
        <f t="shared" si="48"/>
        <v>0</v>
      </c>
      <c r="Y20" s="180">
        <f t="shared" si="48"/>
        <v>0</v>
      </c>
      <c r="Z20" s="180">
        <f t="shared" si="48"/>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ref="A21:D30" si="50">A7</f>
        <v>Pipe Insulation (Non-AIC Gas)</v>
      </c>
      <c r="B21" s="223">
        <f t="shared" si="50"/>
        <v>15</v>
      </c>
      <c r="C21" s="180">
        <f t="shared" si="50"/>
        <v>0.5906880000000001</v>
      </c>
      <c r="D21" s="224">
        <f t="shared" si="50"/>
        <v>1</v>
      </c>
      <c r="E21" s="93"/>
      <c r="F21" s="137"/>
      <c r="G21" s="117"/>
      <c r="H21" s="117"/>
      <c r="I21" s="117"/>
      <c r="J21" s="220"/>
      <c r="K21" s="180">
        <f t="shared" ref="K21:K27" si="51">AA7</f>
        <v>0</v>
      </c>
      <c r="L21" s="180">
        <f t="shared" ref="L21:L27" si="52">AB7</f>
        <v>0</v>
      </c>
      <c r="M21" s="180">
        <f t="shared" ref="M21:M27" si="53">AC7</f>
        <v>0</v>
      </c>
      <c r="N21" s="180">
        <f t="shared" ref="N21:N27" si="54">AD7</f>
        <v>0</v>
      </c>
      <c r="O21" s="180">
        <f t="shared" ref="O21:O27" si="55">AE7</f>
        <v>0</v>
      </c>
      <c r="P21" s="180">
        <f t="shared" ref="P21:P27" si="56">AF7</f>
        <v>0</v>
      </c>
      <c r="Q21" s="180">
        <f t="shared" ref="Q21:Q27" si="57">AG7</f>
        <v>0</v>
      </c>
      <c r="R21" s="180">
        <f t="shared" ref="R21:R27" si="58">AH7</f>
        <v>0</v>
      </c>
      <c r="S21" s="180">
        <f t="shared" ref="S21:S27" si="59">AI7</f>
        <v>0</v>
      </c>
      <c r="T21" s="180">
        <f t="shared" ref="T21:T27" si="60">AJ7</f>
        <v>0</v>
      </c>
      <c r="U21" s="180">
        <f t="shared" ref="U21:U27" si="61">AK7</f>
        <v>0</v>
      </c>
      <c r="V21" s="180">
        <f t="shared" ref="V21:V27" si="62">AL7</f>
        <v>0</v>
      </c>
      <c r="W21" s="180">
        <f t="shared" ref="W21:W27" si="63">AM7</f>
        <v>0</v>
      </c>
      <c r="X21" s="180">
        <f t="shared" ref="X21:X27" si="64">AN7</f>
        <v>0</v>
      </c>
      <c r="Y21" s="180">
        <f t="shared" ref="Y21:Y27" si="65">AO7</f>
        <v>0</v>
      </c>
      <c r="Z21" s="180">
        <f t="shared" ref="Z21:Z27" si="66">AP7</f>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50"/>
        <v>Air Sealing (Propane)</v>
      </c>
      <c r="B22" s="223">
        <f t="shared" si="50"/>
        <v>20</v>
      </c>
      <c r="C22" s="180">
        <f t="shared" si="50"/>
        <v>1.0788221291146867</v>
      </c>
      <c r="D22" s="224">
        <f t="shared" si="50"/>
        <v>1</v>
      </c>
      <c r="E22" s="93"/>
      <c r="F22" s="137"/>
      <c r="G22" s="117"/>
      <c r="H22" s="117"/>
      <c r="I22" s="117"/>
      <c r="J22" s="220"/>
      <c r="K22" s="180">
        <f t="shared" si="51"/>
        <v>1.0788221291146867</v>
      </c>
      <c r="L22" s="180">
        <f t="shared" si="52"/>
        <v>1.0788221291146867</v>
      </c>
      <c r="M22" s="180">
        <f t="shared" si="53"/>
        <v>1.0788221291146867</v>
      </c>
      <c r="N22" s="180">
        <f t="shared" si="54"/>
        <v>1.0788221291146867</v>
      </c>
      <c r="O22" s="180">
        <f t="shared" si="55"/>
        <v>0</v>
      </c>
      <c r="P22" s="180">
        <f t="shared" si="56"/>
        <v>0</v>
      </c>
      <c r="Q22" s="180">
        <f t="shared" si="57"/>
        <v>0</v>
      </c>
      <c r="R22" s="180">
        <f t="shared" si="58"/>
        <v>0</v>
      </c>
      <c r="S22" s="180">
        <f t="shared" si="59"/>
        <v>0</v>
      </c>
      <c r="T22" s="180">
        <f t="shared" si="60"/>
        <v>0</v>
      </c>
      <c r="U22" s="180">
        <f t="shared" si="61"/>
        <v>0</v>
      </c>
      <c r="V22" s="180">
        <f t="shared" si="62"/>
        <v>0</v>
      </c>
      <c r="W22" s="180">
        <f t="shared" si="63"/>
        <v>0</v>
      </c>
      <c r="X22" s="180">
        <f t="shared" si="64"/>
        <v>0</v>
      </c>
      <c r="Y22" s="180">
        <f t="shared" si="65"/>
        <v>0</v>
      </c>
      <c r="Z22" s="180">
        <f t="shared" si="66"/>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50"/>
        <v>Attic Insulation (Propane)</v>
      </c>
      <c r="B23" s="223">
        <f t="shared" si="50"/>
        <v>30</v>
      </c>
      <c r="C23" s="180">
        <f t="shared" si="50"/>
        <v>1.3771419328105876</v>
      </c>
      <c r="D23" s="224">
        <f t="shared" si="50"/>
        <v>1</v>
      </c>
      <c r="E23" s="93"/>
      <c r="F23" s="137"/>
      <c r="G23" s="117"/>
      <c r="H23" s="117"/>
      <c r="I23" s="117"/>
      <c r="J23" s="220"/>
      <c r="K23" s="180">
        <f t="shared" si="51"/>
        <v>1.3771419328105876</v>
      </c>
      <c r="L23" s="180">
        <f t="shared" si="52"/>
        <v>1.3771419328105876</v>
      </c>
      <c r="M23" s="180">
        <f t="shared" si="53"/>
        <v>1.3771419328105876</v>
      </c>
      <c r="N23" s="180">
        <f t="shared" si="54"/>
        <v>1.3771419328105876</v>
      </c>
      <c r="O23" s="180">
        <f t="shared" si="55"/>
        <v>1.3771419328105876</v>
      </c>
      <c r="P23" s="180">
        <f t="shared" si="56"/>
        <v>1.3771419328105876</v>
      </c>
      <c r="Q23" s="180">
        <f t="shared" si="57"/>
        <v>1.3771419328105876</v>
      </c>
      <c r="R23" s="180">
        <f t="shared" si="58"/>
        <v>1.3771419328105876</v>
      </c>
      <c r="S23" s="180">
        <f t="shared" si="59"/>
        <v>1.3771419328105876</v>
      </c>
      <c r="T23" s="180">
        <f t="shared" si="60"/>
        <v>1.3771419328105876</v>
      </c>
      <c r="U23" s="180">
        <f t="shared" si="61"/>
        <v>1.3771419328105876</v>
      </c>
      <c r="V23" s="180">
        <f t="shared" si="62"/>
        <v>1.3771419328105876</v>
      </c>
      <c r="W23" s="180">
        <f t="shared" si="63"/>
        <v>1.3771419328105876</v>
      </c>
      <c r="X23" s="180">
        <f t="shared" si="64"/>
        <v>1.3771419328105876</v>
      </c>
      <c r="Y23" s="180">
        <f t="shared" si="65"/>
        <v>0</v>
      </c>
      <c r="Z23" s="180">
        <f t="shared" si="66"/>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222" t="str">
        <f t="shared" si="50"/>
        <v>Crawl Space Insulation (Propane)</v>
      </c>
      <c r="B24" s="223">
        <f t="shared" si="50"/>
        <v>30</v>
      </c>
      <c r="C24" s="180">
        <f t="shared" si="50"/>
        <v>3.2292261721553133</v>
      </c>
      <c r="D24" s="224">
        <f t="shared" si="50"/>
        <v>1</v>
      </c>
      <c r="E24" s="93"/>
      <c r="F24" s="137"/>
      <c r="G24" s="117"/>
      <c r="H24" s="117"/>
      <c r="I24" s="117"/>
      <c r="J24" s="220"/>
      <c r="K24" s="180">
        <f t="shared" si="51"/>
        <v>3.2292261721553133</v>
      </c>
      <c r="L24" s="180">
        <f t="shared" si="52"/>
        <v>3.2292261721553133</v>
      </c>
      <c r="M24" s="180">
        <f t="shared" si="53"/>
        <v>3.2292261721553133</v>
      </c>
      <c r="N24" s="180">
        <f t="shared" si="54"/>
        <v>3.2292261721553133</v>
      </c>
      <c r="O24" s="180">
        <f t="shared" si="55"/>
        <v>3.2292261721553133</v>
      </c>
      <c r="P24" s="180">
        <f t="shared" si="56"/>
        <v>3.2292261721553133</v>
      </c>
      <c r="Q24" s="180">
        <f t="shared" si="57"/>
        <v>3.2292261721553133</v>
      </c>
      <c r="R24" s="180">
        <f t="shared" si="58"/>
        <v>3.2292261721553133</v>
      </c>
      <c r="S24" s="180">
        <f t="shared" si="59"/>
        <v>3.2292261721553133</v>
      </c>
      <c r="T24" s="180">
        <f t="shared" si="60"/>
        <v>3.2292261721553133</v>
      </c>
      <c r="U24" s="180">
        <f t="shared" si="61"/>
        <v>3.2292261721553133</v>
      </c>
      <c r="V24" s="180">
        <f t="shared" si="62"/>
        <v>3.2292261721553133</v>
      </c>
      <c r="W24" s="180">
        <f t="shared" si="63"/>
        <v>3.2292261721553133</v>
      </c>
      <c r="X24" s="180">
        <f t="shared" si="64"/>
        <v>3.2292261721553133</v>
      </c>
      <c r="Y24" s="180">
        <f t="shared" si="65"/>
        <v>0</v>
      </c>
      <c r="Z24" s="180">
        <f t="shared" si="66"/>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222" t="str">
        <f t="shared" si="50"/>
        <v>Advanced Thermostat (Propane)</v>
      </c>
      <c r="B25" s="223">
        <f t="shared" si="50"/>
        <v>11</v>
      </c>
      <c r="C25" s="180">
        <f t="shared" si="50"/>
        <v>2.1443205000000001</v>
      </c>
      <c r="D25" s="224">
        <f t="shared" si="50"/>
        <v>1</v>
      </c>
      <c r="E25" s="93"/>
      <c r="F25" s="137"/>
      <c r="G25" s="117"/>
      <c r="H25" s="117"/>
      <c r="I25" s="117"/>
      <c r="J25" s="220"/>
      <c r="K25" s="180">
        <f t="shared" si="51"/>
        <v>0</v>
      </c>
      <c r="L25" s="180">
        <f t="shared" si="52"/>
        <v>0</v>
      </c>
      <c r="M25" s="180">
        <f t="shared" si="53"/>
        <v>0</v>
      </c>
      <c r="N25" s="180">
        <f t="shared" si="54"/>
        <v>0</v>
      </c>
      <c r="O25" s="180">
        <f t="shared" si="55"/>
        <v>0</v>
      </c>
      <c r="P25" s="180">
        <f t="shared" si="56"/>
        <v>0</v>
      </c>
      <c r="Q25" s="180">
        <f t="shared" si="57"/>
        <v>0</v>
      </c>
      <c r="R25" s="180">
        <f t="shared" si="58"/>
        <v>0</v>
      </c>
      <c r="S25" s="180">
        <f t="shared" si="59"/>
        <v>0</v>
      </c>
      <c r="T25" s="180">
        <f t="shared" si="60"/>
        <v>0</v>
      </c>
      <c r="U25" s="180">
        <f t="shared" si="61"/>
        <v>0</v>
      </c>
      <c r="V25" s="180">
        <f t="shared" si="62"/>
        <v>0</v>
      </c>
      <c r="W25" s="180">
        <f t="shared" si="63"/>
        <v>0</v>
      </c>
      <c r="X25" s="180">
        <f t="shared" si="64"/>
        <v>0</v>
      </c>
      <c r="Y25" s="180">
        <f t="shared" si="65"/>
        <v>0</v>
      </c>
      <c r="Z25" s="180">
        <f t="shared" si="66"/>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222" t="str">
        <f t="shared" si="50"/>
        <v>Rim Joist Insulation (Propane)</v>
      </c>
      <c r="B26" s="223">
        <f t="shared" si="50"/>
        <v>30</v>
      </c>
      <c r="C26" s="180">
        <f t="shared" si="50"/>
        <v>0.32023708476053325</v>
      </c>
      <c r="D26" s="224">
        <f t="shared" si="50"/>
        <v>1</v>
      </c>
      <c r="E26" s="93"/>
      <c r="F26" s="137"/>
      <c r="G26" s="117"/>
      <c r="H26" s="117"/>
      <c r="I26" s="117"/>
      <c r="J26" s="220"/>
      <c r="K26" s="180">
        <f t="shared" si="51"/>
        <v>0.32023708476053325</v>
      </c>
      <c r="L26" s="180">
        <f t="shared" si="52"/>
        <v>0.32023708476053325</v>
      </c>
      <c r="M26" s="180">
        <f t="shared" si="53"/>
        <v>0.32023708476053325</v>
      </c>
      <c r="N26" s="180">
        <f t="shared" si="54"/>
        <v>0.32023708476053325</v>
      </c>
      <c r="O26" s="180">
        <f t="shared" si="55"/>
        <v>0.32023708476053325</v>
      </c>
      <c r="P26" s="180">
        <f t="shared" si="56"/>
        <v>0.32023708476053325</v>
      </c>
      <c r="Q26" s="180">
        <f t="shared" si="57"/>
        <v>0.32023708476053325</v>
      </c>
      <c r="R26" s="180">
        <f t="shared" si="58"/>
        <v>0.32023708476053325</v>
      </c>
      <c r="S26" s="180">
        <f t="shared" si="59"/>
        <v>0.32023708476053325</v>
      </c>
      <c r="T26" s="180">
        <f t="shared" si="60"/>
        <v>0.32023708476053325</v>
      </c>
      <c r="U26" s="180">
        <f t="shared" si="61"/>
        <v>0.32023708476053325</v>
      </c>
      <c r="V26" s="180">
        <f t="shared" si="62"/>
        <v>0.32023708476053325</v>
      </c>
      <c r="W26" s="180">
        <f t="shared" si="63"/>
        <v>0.32023708476053325</v>
      </c>
      <c r="X26" s="180">
        <f t="shared" si="64"/>
        <v>0.32023708476053325</v>
      </c>
      <c r="Y26" s="180">
        <f t="shared" si="65"/>
        <v>0</v>
      </c>
      <c r="Z26" s="180">
        <f t="shared" si="66"/>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83" t="str">
        <f t="shared" si="50"/>
        <v>2024 CPAS</v>
      </c>
      <c r="B27" s="199"/>
      <c r="C27" s="185">
        <f>C13</f>
        <v>25.18863541884112</v>
      </c>
      <c r="D27" s="432">
        <f>D13</f>
        <v>1</v>
      </c>
      <c r="E27" s="434"/>
      <c r="F27" s="137"/>
      <c r="G27" s="117"/>
      <c r="H27" s="117"/>
      <c r="I27" s="117"/>
      <c r="J27" s="220"/>
      <c r="K27" s="185">
        <f t="shared" si="51"/>
        <v>6.0054273188411216</v>
      </c>
      <c r="L27" s="185">
        <f t="shared" si="52"/>
        <v>6.0054273188411216</v>
      </c>
      <c r="M27" s="185">
        <f t="shared" si="53"/>
        <v>6.0054273188411216</v>
      </c>
      <c r="N27" s="185">
        <f t="shared" si="54"/>
        <v>6.0054273188411216</v>
      </c>
      <c r="O27" s="185">
        <f t="shared" si="55"/>
        <v>4.926605189726434</v>
      </c>
      <c r="P27" s="185">
        <f t="shared" si="56"/>
        <v>4.926605189726434</v>
      </c>
      <c r="Q27" s="185">
        <f t="shared" si="57"/>
        <v>4.926605189726434</v>
      </c>
      <c r="R27" s="185">
        <f t="shared" si="58"/>
        <v>4.926605189726434</v>
      </c>
      <c r="S27" s="185">
        <f t="shared" si="59"/>
        <v>4.926605189726434</v>
      </c>
      <c r="T27" s="185">
        <f t="shared" si="60"/>
        <v>4.926605189726434</v>
      </c>
      <c r="U27" s="185">
        <f t="shared" si="61"/>
        <v>4.926605189726434</v>
      </c>
      <c r="V27" s="185">
        <f t="shared" si="62"/>
        <v>4.926605189726434</v>
      </c>
      <c r="W27" s="185">
        <f t="shared" si="63"/>
        <v>4.926605189726434</v>
      </c>
      <c r="X27" s="185">
        <f t="shared" si="64"/>
        <v>4.926605189726434</v>
      </c>
      <c r="Y27" s="185">
        <f t="shared" si="65"/>
        <v>0</v>
      </c>
      <c r="Z27" s="185">
        <f t="shared" si="66"/>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183" t="str">
        <f t="shared" si="50"/>
        <v>Expiring 2024 CPAS</v>
      </c>
      <c r="B28" s="188"/>
      <c r="C28" s="189"/>
      <c r="D28" s="200"/>
      <c r="E28" s="434"/>
      <c r="F28" s="137"/>
      <c r="G28" s="117"/>
      <c r="H28" s="117"/>
      <c r="I28" s="117"/>
      <c r="J28" s="220"/>
      <c r="K28" s="177">
        <f t="shared" ref="K28:K29" si="67">AA14</f>
        <v>0</v>
      </c>
      <c r="L28" s="177">
        <f t="shared" ref="L28:L29" si="68">AB14</f>
        <v>0</v>
      </c>
      <c r="M28" s="177">
        <f t="shared" ref="M28:M29" si="69">AC14</f>
        <v>0</v>
      </c>
      <c r="N28" s="177">
        <f t="shared" ref="N28:N29" si="70">AD14</f>
        <v>0</v>
      </c>
      <c r="O28" s="177">
        <f t="shared" ref="O28:O29" si="71">AE14</f>
        <v>1.0788221291146876</v>
      </c>
      <c r="P28" s="177">
        <f t="shared" ref="P28:P29" si="72">AF14</f>
        <v>0</v>
      </c>
      <c r="Q28" s="177">
        <f t="shared" ref="Q28:Q29" si="73">AG14</f>
        <v>0</v>
      </c>
      <c r="R28" s="177">
        <f t="shared" ref="R28:R29" si="74">AH14</f>
        <v>0</v>
      </c>
      <c r="S28" s="177">
        <f t="shared" ref="S28:S29" si="75">AI14</f>
        <v>0</v>
      </c>
      <c r="T28" s="177">
        <f t="shared" ref="T28:T29" si="76">AJ14</f>
        <v>0</v>
      </c>
      <c r="U28" s="177">
        <f t="shared" ref="U28:U29" si="77">AK14</f>
        <v>0</v>
      </c>
      <c r="V28" s="177">
        <f t="shared" ref="V28:V29" si="78">AL14</f>
        <v>0</v>
      </c>
      <c r="W28" s="177">
        <f t="shared" ref="W28:W29" si="79">AM14</f>
        <v>0</v>
      </c>
      <c r="X28" s="177">
        <f t="shared" ref="X28:X29" si="80">AN14</f>
        <v>0</v>
      </c>
      <c r="Y28" s="177">
        <f t="shared" ref="Y28:Y29" si="81">AO14</f>
        <v>4.926605189726434</v>
      </c>
      <c r="Z28" s="177">
        <f t="shared" ref="Z28:Z29" si="82">AP14</f>
        <v>0</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x14ac:dyDescent="0.3">
      <c r="A29" s="183" t="str">
        <f t="shared" si="50"/>
        <v>Expired 2024 CPAS</v>
      </c>
      <c r="B29" s="188"/>
      <c r="C29" s="189"/>
      <c r="D29" s="189"/>
      <c r="E29" s="434"/>
      <c r="F29" s="137"/>
      <c r="G29" s="117"/>
      <c r="H29" s="117"/>
      <c r="I29" s="117"/>
      <c r="J29" s="220"/>
      <c r="K29" s="177">
        <f t="shared" si="67"/>
        <v>19.183208099999998</v>
      </c>
      <c r="L29" s="177">
        <f t="shared" si="68"/>
        <v>19.183208099999998</v>
      </c>
      <c r="M29" s="177">
        <f t="shared" si="69"/>
        <v>19.183208099999998</v>
      </c>
      <c r="N29" s="177">
        <f t="shared" si="70"/>
        <v>19.183208099999998</v>
      </c>
      <c r="O29" s="177">
        <f t="shared" si="71"/>
        <v>20.262030229114686</v>
      </c>
      <c r="P29" s="177">
        <f t="shared" si="72"/>
        <v>20.262030229114686</v>
      </c>
      <c r="Q29" s="177">
        <f t="shared" si="73"/>
        <v>20.262030229114686</v>
      </c>
      <c r="R29" s="177">
        <f t="shared" si="74"/>
        <v>20.262030229114686</v>
      </c>
      <c r="S29" s="177">
        <f t="shared" si="75"/>
        <v>20.262030229114686</v>
      </c>
      <c r="T29" s="177">
        <f t="shared" si="76"/>
        <v>20.262030229114686</v>
      </c>
      <c r="U29" s="177">
        <f t="shared" si="77"/>
        <v>20.262030229114686</v>
      </c>
      <c r="V29" s="177">
        <f t="shared" si="78"/>
        <v>20.262030229114686</v>
      </c>
      <c r="W29" s="177">
        <f t="shared" si="79"/>
        <v>20.262030229114686</v>
      </c>
      <c r="X29" s="177">
        <f t="shared" si="80"/>
        <v>20.262030229114686</v>
      </c>
      <c r="Y29" s="177">
        <f t="shared" si="81"/>
        <v>25.18863541884112</v>
      </c>
      <c r="Z29" s="177">
        <f t="shared" si="82"/>
        <v>25.18863541884112</v>
      </c>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196" t="str">
        <f t="shared" si="50"/>
        <v>WAML</v>
      </c>
      <c r="B30" s="209">
        <f t="shared" si="50"/>
        <v>15.195449575159897</v>
      </c>
      <c r="C30" s="56"/>
      <c r="D30" s="30"/>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x14ac:dyDescent="0.3">
      <c r="A31" s="30"/>
      <c r="B31" s="10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row>
    <row r="32" spans="1:48" x14ac:dyDescent="0.3">
      <c r="A32" s="316" t="s">
        <v>342</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row>
    <row r="33" spans="1:48" ht="15.75" customHeight="1" x14ac:dyDescent="0.3">
      <c r="A33" s="508" t="s">
        <v>245</v>
      </c>
      <c r="B33" s="510" t="s">
        <v>0</v>
      </c>
      <c r="C33" s="510" t="s">
        <v>288</v>
      </c>
      <c r="D33" s="510" t="s">
        <v>57</v>
      </c>
      <c r="E33" s="112"/>
      <c r="F33" s="108"/>
      <c r="G33" s="108"/>
      <c r="H33" s="108"/>
      <c r="I33" s="108"/>
      <c r="J33" s="108"/>
      <c r="K33" s="112" t="s">
        <v>72</v>
      </c>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491" t="s">
        <v>1</v>
      </c>
    </row>
    <row r="34" spans="1:48" x14ac:dyDescent="0.3">
      <c r="A34" s="513"/>
      <c r="B34" s="512"/>
      <c r="C34" s="512"/>
      <c r="D34" s="511"/>
      <c r="E34" s="1" t="e">
        <f>#REF!</f>
        <v>#REF!</v>
      </c>
      <c r="F34" s="1" t="e">
        <f>#REF!</f>
        <v>#REF!</v>
      </c>
      <c r="G34" s="1" t="e">
        <f>#REF!</f>
        <v>#REF!</v>
      </c>
      <c r="H34" s="1" t="e">
        <f>#REF!</f>
        <v>#REF!</v>
      </c>
      <c r="I34" s="1" t="e">
        <f>#REF!</f>
        <v>#REF!</v>
      </c>
      <c r="J34" s="1" t="e">
        <f>#REF!</f>
        <v>#REF!</v>
      </c>
      <c r="K34" s="1">
        <f>K5</f>
        <v>2024</v>
      </c>
      <c r="L34" s="1">
        <f t="shared" ref="L34:AU34" si="83">L5</f>
        <v>2025</v>
      </c>
      <c r="M34" s="1">
        <f t="shared" si="83"/>
        <v>2026</v>
      </c>
      <c r="N34" s="1">
        <f t="shared" si="83"/>
        <v>2027</v>
      </c>
      <c r="O34" s="1">
        <f t="shared" si="83"/>
        <v>2028</v>
      </c>
      <c r="P34" s="1">
        <f t="shared" si="83"/>
        <v>2029</v>
      </c>
      <c r="Q34" s="1">
        <f t="shared" si="83"/>
        <v>2030</v>
      </c>
      <c r="R34" s="1">
        <f t="shared" si="83"/>
        <v>2031</v>
      </c>
      <c r="S34" s="1">
        <f t="shared" si="83"/>
        <v>2032</v>
      </c>
      <c r="T34" s="1">
        <f t="shared" si="83"/>
        <v>2033</v>
      </c>
      <c r="U34" s="1">
        <f t="shared" si="83"/>
        <v>2034</v>
      </c>
      <c r="V34" s="1">
        <f t="shared" si="83"/>
        <v>2035</v>
      </c>
      <c r="W34" s="1">
        <f t="shared" si="83"/>
        <v>2036</v>
      </c>
      <c r="X34" s="1">
        <f t="shared" si="83"/>
        <v>2037</v>
      </c>
      <c r="Y34" s="1">
        <f t="shared" si="83"/>
        <v>2038</v>
      </c>
      <c r="Z34" s="1">
        <f t="shared" si="83"/>
        <v>2039</v>
      </c>
      <c r="AA34" s="1">
        <f t="shared" si="83"/>
        <v>2040</v>
      </c>
      <c r="AB34" s="1">
        <f t="shared" si="83"/>
        <v>2041</v>
      </c>
      <c r="AC34" s="1">
        <f t="shared" si="83"/>
        <v>2042</v>
      </c>
      <c r="AD34" s="1">
        <f t="shared" si="83"/>
        <v>2043</v>
      </c>
      <c r="AE34" s="1">
        <f t="shared" si="83"/>
        <v>2044</v>
      </c>
      <c r="AF34" s="1">
        <f t="shared" si="83"/>
        <v>2045</v>
      </c>
      <c r="AG34" s="1">
        <f t="shared" si="83"/>
        <v>2046</v>
      </c>
      <c r="AH34" s="1">
        <f t="shared" si="83"/>
        <v>2047</v>
      </c>
      <c r="AI34" s="1">
        <f t="shared" si="83"/>
        <v>2048</v>
      </c>
      <c r="AJ34" s="1">
        <f t="shared" si="83"/>
        <v>2049</v>
      </c>
      <c r="AK34" s="1">
        <f t="shared" si="83"/>
        <v>2050</v>
      </c>
      <c r="AL34" s="1">
        <f t="shared" si="83"/>
        <v>2051</v>
      </c>
      <c r="AM34" s="1">
        <f t="shared" si="83"/>
        <v>2052</v>
      </c>
      <c r="AN34" s="1">
        <f t="shared" si="83"/>
        <v>2053</v>
      </c>
      <c r="AO34" s="1">
        <f t="shared" si="83"/>
        <v>2054</v>
      </c>
      <c r="AP34" s="1">
        <f t="shared" si="83"/>
        <v>2055</v>
      </c>
      <c r="AQ34" s="1">
        <f t="shared" si="83"/>
        <v>2056</v>
      </c>
      <c r="AR34" s="1">
        <f t="shared" si="83"/>
        <v>2057</v>
      </c>
      <c r="AS34" s="1">
        <f t="shared" si="83"/>
        <v>2058</v>
      </c>
      <c r="AT34" s="1">
        <f t="shared" si="83"/>
        <v>2059</v>
      </c>
      <c r="AU34" s="1">
        <f t="shared" si="83"/>
        <v>2060</v>
      </c>
      <c r="AV34" s="493"/>
    </row>
    <row r="35" spans="1:48" x14ac:dyDescent="0.3">
      <c r="A35" s="222" t="s">
        <v>27</v>
      </c>
      <c r="B35" s="223">
        <v>11</v>
      </c>
      <c r="C35" s="180">
        <v>561.37199999999996</v>
      </c>
      <c r="D35" s="224">
        <v>1</v>
      </c>
      <c r="E35" s="51"/>
      <c r="F35" s="138"/>
      <c r="G35" s="27"/>
      <c r="H35" s="27"/>
      <c r="I35" s="27"/>
      <c r="J35" s="220"/>
      <c r="K35" s="180">
        <f>C35</f>
        <v>561.37199999999996</v>
      </c>
      <c r="L35" s="180">
        <f>K35</f>
        <v>561.37199999999996</v>
      </c>
      <c r="M35" s="180">
        <f t="shared" ref="M35:AU36" si="84">L35</f>
        <v>561.37199999999996</v>
      </c>
      <c r="N35" s="180">
        <f t="shared" si="84"/>
        <v>561.37199999999996</v>
      </c>
      <c r="O35" s="180">
        <f t="shared" si="84"/>
        <v>561.37199999999996</v>
      </c>
      <c r="P35" s="180">
        <f t="shared" si="84"/>
        <v>561.37199999999996</v>
      </c>
      <c r="Q35" s="180">
        <f t="shared" si="84"/>
        <v>561.37199999999996</v>
      </c>
      <c r="R35" s="180">
        <f t="shared" si="84"/>
        <v>561.37199999999996</v>
      </c>
      <c r="S35" s="180">
        <f t="shared" si="84"/>
        <v>561.37199999999996</v>
      </c>
      <c r="T35" s="180">
        <f t="shared" si="84"/>
        <v>561.37199999999996</v>
      </c>
      <c r="U35" s="180">
        <f t="shared" si="84"/>
        <v>561.37199999999996</v>
      </c>
      <c r="V35" s="180">
        <v>0</v>
      </c>
      <c r="W35" s="180">
        <f t="shared" si="84"/>
        <v>0</v>
      </c>
      <c r="X35" s="180">
        <f t="shared" si="84"/>
        <v>0</v>
      </c>
      <c r="Y35" s="180">
        <f t="shared" si="84"/>
        <v>0</v>
      </c>
      <c r="Z35" s="180">
        <f t="shared" si="84"/>
        <v>0</v>
      </c>
      <c r="AA35" s="180">
        <f t="shared" si="84"/>
        <v>0</v>
      </c>
      <c r="AB35" s="180">
        <f t="shared" si="84"/>
        <v>0</v>
      </c>
      <c r="AC35" s="180">
        <f t="shared" si="84"/>
        <v>0</v>
      </c>
      <c r="AD35" s="180">
        <f t="shared" si="84"/>
        <v>0</v>
      </c>
      <c r="AE35" s="180">
        <f t="shared" si="84"/>
        <v>0</v>
      </c>
      <c r="AF35" s="180">
        <f t="shared" si="84"/>
        <v>0</v>
      </c>
      <c r="AG35" s="180">
        <f t="shared" si="84"/>
        <v>0</v>
      </c>
      <c r="AH35" s="180">
        <f t="shared" si="84"/>
        <v>0</v>
      </c>
      <c r="AI35" s="180">
        <f t="shared" si="84"/>
        <v>0</v>
      </c>
      <c r="AJ35" s="180">
        <f t="shared" si="84"/>
        <v>0</v>
      </c>
      <c r="AK35" s="180">
        <f t="shared" si="84"/>
        <v>0</v>
      </c>
      <c r="AL35" s="180">
        <f t="shared" si="84"/>
        <v>0</v>
      </c>
      <c r="AM35" s="180">
        <f t="shared" si="84"/>
        <v>0</v>
      </c>
      <c r="AN35" s="180">
        <f t="shared" si="84"/>
        <v>0</v>
      </c>
      <c r="AO35" s="180">
        <f t="shared" si="84"/>
        <v>0</v>
      </c>
      <c r="AP35" s="180">
        <f t="shared" si="84"/>
        <v>0</v>
      </c>
      <c r="AQ35" s="180">
        <f t="shared" si="84"/>
        <v>0</v>
      </c>
      <c r="AR35" s="180">
        <f t="shared" si="84"/>
        <v>0</v>
      </c>
      <c r="AS35" s="180">
        <f t="shared" si="84"/>
        <v>0</v>
      </c>
      <c r="AT35" s="180">
        <f t="shared" si="84"/>
        <v>0</v>
      </c>
      <c r="AU35" s="180">
        <f t="shared" si="84"/>
        <v>0</v>
      </c>
      <c r="AV35" s="211">
        <f>SUM(E35:AU35)</f>
        <v>6175.0920000000006</v>
      </c>
    </row>
    <row r="36" spans="1:48" x14ac:dyDescent="0.3">
      <c r="A36" s="222" t="s">
        <v>45</v>
      </c>
      <c r="B36" s="223">
        <v>15</v>
      </c>
      <c r="C36" s="180">
        <v>20.160000000000004</v>
      </c>
      <c r="D36" s="224">
        <v>1</v>
      </c>
      <c r="E36" s="77"/>
      <c r="F36" s="123"/>
      <c r="G36" s="27"/>
      <c r="H36" s="27"/>
      <c r="I36" s="27"/>
      <c r="J36" s="225"/>
      <c r="K36" s="180">
        <f>C36</f>
        <v>20.160000000000004</v>
      </c>
      <c r="L36" s="180">
        <f t="shared" ref="L36:AA36" si="85">K36</f>
        <v>20.160000000000004</v>
      </c>
      <c r="M36" s="180">
        <f t="shared" si="85"/>
        <v>20.160000000000004</v>
      </c>
      <c r="N36" s="180">
        <f t="shared" si="85"/>
        <v>20.160000000000004</v>
      </c>
      <c r="O36" s="180">
        <f t="shared" si="85"/>
        <v>20.160000000000004</v>
      </c>
      <c r="P36" s="180">
        <f t="shared" si="85"/>
        <v>20.160000000000004</v>
      </c>
      <c r="Q36" s="180">
        <f t="shared" si="85"/>
        <v>20.160000000000004</v>
      </c>
      <c r="R36" s="180">
        <f t="shared" si="85"/>
        <v>20.160000000000004</v>
      </c>
      <c r="S36" s="180">
        <f t="shared" si="85"/>
        <v>20.160000000000004</v>
      </c>
      <c r="T36" s="180">
        <f t="shared" si="85"/>
        <v>20.160000000000004</v>
      </c>
      <c r="U36" s="180">
        <f t="shared" si="85"/>
        <v>20.160000000000004</v>
      </c>
      <c r="V36" s="180">
        <f t="shared" si="85"/>
        <v>20.160000000000004</v>
      </c>
      <c r="W36" s="180">
        <f t="shared" si="85"/>
        <v>20.160000000000004</v>
      </c>
      <c r="X36" s="180">
        <f t="shared" si="85"/>
        <v>20.160000000000004</v>
      </c>
      <c r="Y36" s="180">
        <f t="shared" si="85"/>
        <v>20.160000000000004</v>
      </c>
      <c r="Z36" s="180">
        <v>0</v>
      </c>
      <c r="AA36" s="180">
        <f t="shared" si="85"/>
        <v>0</v>
      </c>
      <c r="AB36" s="180">
        <f t="shared" si="84"/>
        <v>0</v>
      </c>
      <c r="AC36" s="180">
        <f t="shared" si="84"/>
        <v>0</v>
      </c>
      <c r="AD36" s="180">
        <f t="shared" si="84"/>
        <v>0</v>
      </c>
      <c r="AE36" s="180">
        <f t="shared" si="84"/>
        <v>0</v>
      </c>
      <c r="AF36" s="180">
        <f t="shared" si="84"/>
        <v>0</v>
      </c>
      <c r="AG36" s="180">
        <f t="shared" si="84"/>
        <v>0</v>
      </c>
      <c r="AH36" s="180">
        <f t="shared" si="84"/>
        <v>0</v>
      </c>
      <c r="AI36" s="180">
        <f t="shared" si="84"/>
        <v>0</v>
      </c>
      <c r="AJ36" s="180">
        <f t="shared" si="84"/>
        <v>0</v>
      </c>
      <c r="AK36" s="180">
        <f t="shared" si="84"/>
        <v>0</v>
      </c>
      <c r="AL36" s="180">
        <f t="shared" si="84"/>
        <v>0</v>
      </c>
      <c r="AM36" s="180">
        <f t="shared" si="84"/>
        <v>0</v>
      </c>
      <c r="AN36" s="180">
        <f t="shared" si="84"/>
        <v>0</v>
      </c>
      <c r="AO36" s="180">
        <f t="shared" si="84"/>
        <v>0</v>
      </c>
      <c r="AP36" s="180">
        <f t="shared" si="84"/>
        <v>0</v>
      </c>
      <c r="AQ36" s="180">
        <f t="shared" si="84"/>
        <v>0</v>
      </c>
      <c r="AR36" s="180">
        <f t="shared" si="84"/>
        <v>0</v>
      </c>
      <c r="AS36" s="180">
        <f t="shared" si="84"/>
        <v>0</v>
      </c>
      <c r="AT36" s="180">
        <f t="shared" si="84"/>
        <v>0</v>
      </c>
      <c r="AU36" s="180">
        <f t="shared" si="84"/>
        <v>0</v>
      </c>
      <c r="AV36" s="211">
        <f>SUM(E36:AU36)</f>
        <v>302.40000000000003</v>
      </c>
    </row>
    <row r="37" spans="1:48" x14ac:dyDescent="0.3">
      <c r="A37" s="183" t="s">
        <v>636</v>
      </c>
      <c r="B37" s="199"/>
      <c r="C37" s="185">
        <f>SUM(C35:C36)</f>
        <v>581.53199999999993</v>
      </c>
      <c r="D37" s="208">
        <f>K37/C37</f>
        <v>1</v>
      </c>
      <c r="E37" s="86"/>
      <c r="F37" s="75"/>
      <c r="G37" s="78"/>
      <c r="H37" s="78"/>
      <c r="I37" s="78"/>
      <c r="J37" s="95"/>
      <c r="K37" s="185">
        <f t="shared" ref="K37:AV37" si="86">SUM(K35:K36)</f>
        <v>581.53199999999993</v>
      </c>
      <c r="L37" s="185">
        <f t="shared" si="86"/>
        <v>581.53199999999993</v>
      </c>
      <c r="M37" s="185">
        <f t="shared" si="86"/>
        <v>581.53199999999993</v>
      </c>
      <c r="N37" s="185">
        <f t="shared" si="86"/>
        <v>581.53199999999993</v>
      </c>
      <c r="O37" s="185">
        <f t="shared" si="86"/>
        <v>581.53199999999993</v>
      </c>
      <c r="P37" s="185">
        <f t="shared" si="86"/>
        <v>581.53199999999993</v>
      </c>
      <c r="Q37" s="185">
        <f t="shared" si="86"/>
        <v>581.53199999999993</v>
      </c>
      <c r="R37" s="185">
        <f t="shared" si="86"/>
        <v>581.53199999999993</v>
      </c>
      <c r="S37" s="185">
        <f t="shared" si="86"/>
        <v>581.53199999999993</v>
      </c>
      <c r="T37" s="185">
        <f t="shared" si="86"/>
        <v>581.53199999999993</v>
      </c>
      <c r="U37" s="185">
        <f t="shared" si="86"/>
        <v>581.53199999999993</v>
      </c>
      <c r="V37" s="185">
        <f t="shared" si="86"/>
        <v>20.160000000000004</v>
      </c>
      <c r="W37" s="185">
        <f t="shared" si="86"/>
        <v>20.160000000000004</v>
      </c>
      <c r="X37" s="185">
        <f t="shared" si="86"/>
        <v>20.160000000000004</v>
      </c>
      <c r="Y37" s="185">
        <f t="shared" si="86"/>
        <v>20.160000000000004</v>
      </c>
      <c r="Z37" s="185">
        <f t="shared" si="86"/>
        <v>0</v>
      </c>
      <c r="AA37" s="185">
        <f t="shared" si="86"/>
        <v>0</v>
      </c>
      <c r="AB37" s="185">
        <f t="shared" si="86"/>
        <v>0</v>
      </c>
      <c r="AC37" s="185">
        <f t="shared" si="86"/>
        <v>0</v>
      </c>
      <c r="AD37" s="185">
        <f t="shared" si="86"/>
        <v>0</v>
      </c>
      <c r="AE37" s="185">
        <f t="shared" si="86"/>
        <v>0</v>
      </c>
      <c r="AF37" s="185">
        <f t="shared" si="86"/>
        <v>0</v>
      </c>
      <c r="AG37" s="185">
        <f t="shared" si="86"/>
        <v>0</v>
      </c>
      <c r="AH37" s="185">
        <f t="shared" si="86"/>
        <v>0</v>
      </c>
      <c r="AI37" s="185">
        <f t="shared" si="86"/>
        <v>0</v>
      </c>
      <c r="AJ37" s="185">
        <f t="shared" si="86"/>
        <v>0</v>
      </c>
      <c r="AK37" s="185">
        <f t="shared" si="86"/>
        <v>0</v>
      </c>
      <c r="AL37" s="185">
        <f t="shared" si="86"/>
        <v>0</v>
      </c>
      <c r="AM37" s="185">
        <f t="shared" si="86"/>
        <v>0</v>
      </c>
      <c r="AN37" s="185">
        <f t="shared" si="86"/>
        <v>0</v>
      </c>
      <c r="AO37" s="185">
        <f t="shared" si="86"/>
        <v>0</v>
      </c>
      <c r="AP37" s="185">
        <f t="shared" si="86"/>
        <v>0</v>
      </c>
      <c r="AQ37" s="185">
        <f t="shared" si="86"/>
        <v>0</v>
      </c>
      <c r="AR37" s="185">
        <f t="shared" si="86"/>
        <v>0</v>
      </c>
      <c r="AS37" s="185">
        <f t="shared" si="86"/>
        <v>0</v>
      </c>
      <c r="AT37" s="185">
        <f t="shared" si="86"/>
        <v>0</v>
      </c>
      <c r="AU37" s="185">
        <f t="shared" si="86"/>
        <v>0</v>
      </c>
      <c r="AV37" s="177">
        <f t="shared" si="86"/>
        <v>6477.4920000000002</v>
      </c>
    </row>
    <row r="38" spans="1:48" x14ac:dyDescent="0.3">
      <c r="A38" s="183" t="s">
        <v>637</v>
      </c>
      <c r="B38" s="188"/>
      <c r="C38" s="189"/>
      <c r="D38" s="200"/>
      <c r="E38" s="78"/>
      <c r="F38" s="78"/>
      <c r="G38" s="79"/>
      <c r="H38" s="79"/>
      <c r="I38" s="79"/>
      <c r="J38" s="139"/>
      <c r="K38" s="177">
        <v>0</v>
      </c>
      <c r="L38" s="177">
        <f t="shared" ref="L38" si="87">K37-L37</f>
        <v>0</v>
      </c>
      <c r="M38" s="177">
        <f t="shared" ref="M38" si="88">L37-M37</f>
        <v>0</v>
      </c>
      <c r="N38" s="177">
        <f t="shared" ref="N38" si="89">M37-N37</f>
        <v>0</v>
      </c>
      <c r="O38" s="177">
        <f t="shared" ref="O38" si="90">N37-O37</f>
        <v>0</v>
      </c>
      <c r="P38" s="177">
        <f t="shared" ref="P38" si="91">O37-P37</f>
        <v>0</v>
      </c>
      <c r="Q38" s="177">
        <f t="shared" ref="Q38" si="92">P37-Q37</f>
        <v>0</v>
      </c>
      <c r="R38" s="177">
        <f t="shared" ref="R38" si="93">Q37-R37</f>
        <v>0</v>
      </c>
      <c r="S38" s="177">
        <f t="shared" ref="S38" si="94">R37-S37</f>
        <v>0</v>
      </c>
      <c r="T38" s="177">
        <f t="shared" ref="T38" si="95">S37-T37</f>
        <v>0</v>
      </c>
      <c r="U38" s="177">
        <f t="shared" ref="U38" si="96">T37-U37</f>
        <v>0</v>
      </c>
      <c r="V38" s="177">
        <f t="shared" ref="V38" si="97">U37-V37</f>
        <v>561.37199999999996</v>
      </c>
      <c r="W38" s="177">
        <f t="shared" ref="W38" si="98">V37-W37</f>
        <v>0</v>
      </c>
      <c r="X38" s="177">
        <f t="shared" ref="X38" si="99">W37-X37</f>
        <v>0</v>
      </c>
      <c r="Y38" s="177">
        <f t="shared" ref="Y38" si="100">X37-Y37</f>
        <v>0</v>
      </c>
      <c r="Z38" s="177">
        <f t="shared" ref="Z38" si="101">Y37-Z37</f>
        <v>20.160000000000004</v>
      </c>
      <c r="AA38" s="177">
        <f t="shared" ref="AA38" si="102">Z37-AA37</f>
        <v>0</v>
      </c>
      <c r="AB38" s="177">
        <f t="shared" ref="AB38" si="103">AA37-AB37</f>
        <v>0</v>
      </c>
      <c r="AC38" s="177">
        <f t="shared" ref="AC38" si="104">AB37-AC37</f>
        <v>0</v>
      </c>
      <c r="AD38" s="177">
        <f t="shared" ref="AD38" si="105">AC37-AD37</f>
        <v>0</v>
      </c>
      <c r="AE38" s="177">
        <f t="shared" ref="AE38" si="106">AD37-AE37</f>
        <v>0</v>
      </c>
      <c r="AF38" s="177">
        <f t="shared" ref="AF38" si="107">AE37-AF37</f>
        <v>0</v>
      </c>
      <c r="AG38" s="177">
        <f t="shared" ref="AG38" si="108">AF37-AG37</f>
        <v>0</v>
      </c>
      <c r="AH38" s="177">
        <f t="shared" ref="AH38" si="109">AG37-AH37</f>
        <v>0</v>
      </c>
      <c r="AI38" s="177">
        <f t="shared" ref="AI38" si="110">AH37-AI37</f>
        <v>0</v>
      </c>
      <c r="AJ38" s="177">
        <f t="shared" ref="AJ38" si="111">AI37-AJ37</f>
        <v>0</v>
      </c>
      <c r="AK38" s="177">
        <f t="shared" ref="AK38" si="112">AJ37-AK37</f>
        <v>0</v>
      </c>
      <c r="AL38" s="177">
        <f t="shared" ref="AL38" si="113">AK37-AL37</f>
        <v>0</v>
      </c>
      <c r="AM38" s="177">
        <f t="shared" ref="AM38" si="114">AL37-AM37</f>
        <v>0</v>
      </c>
      <c r="AN38" s="177">
        <f t="shared" ref="AN38" si="115">AM37-AN37</f>
        <v>0</v>
      </c>
      <c r="AO38" s="177">
        <f t="shared" ref="AO38" si="116">AN37-AO37</f>
        <v>0</v>
      </c>
      <c r="AP38" s="177">
        <f t="shared" ref="AP38" si="117">AO37-AP37</f>
        <v>0</v>
      </c>
      <c r="AQ38" s="177">
        <f t="shared" ref="AQ38" si="118">AP37-AQ37</f>
        <v>0</v>
      </c>
      <c r="AR38" s="177">
        <f t="shared" ref="AR38" si="119">AQ37-AR37</f>
        <v>0</v>
      </c>
      <c r="AS38" s="177">
        <f t="shared" ref="AS38" si="120">AR37-AS37</f>
        <v>0</v>
      </c>
      <c r="AT38" s="177">
        <f t="shared" ref="AT38" si="121">AS37-AT37</f>
        <v>0</v>
      </c>
      <c r="AU38" s="177">
        <f t="shared" ref="AU38" si="122">AT37-AU37</f>
        <v>0</v>
      </c>
      <c r="AV38" s="63"/>
    </row>
    <row r="39" spans="1:48" x14ac:dyDescent="0.3">
      <c r="A39" s="183" t="s">
        <v>638</v>
      </c>
      <c r="B39" s="188"/>
      <c r="C39" s="189"/>
      <c r="D39" s="189"/>
      <c r="E39" s="75"/>
      <c r="F39" s="75"/>
      <c r="G39" s="80"/>
      <c r="H39" s="80"/>
      <c r="I39" s="80"/>
      <c r="J39" s="95"/>
      <c r="K39" s="177">
        <f>$K37-K37</f>
        <v>0</v>
      </c>
      <c r="L39" s="177">
        <f t="shared" ref="L39:AU39" si="123">$K37-L37</f>
        <v>0</v>
      </c>
      <c r="M39" s="177">
        <f t="shared" si="123"/>
        <v>0</v>
      </c>
      <c r="N39" s="177">
        <f t="shared" si="123"/>
        <v>0</v>
      </c>
      <c r="O39" s="177">
        <f t="shared" si="123"/>
        <v>0</v>
      </c>
      <c r="P39" s="177">
        <f t="shared" si="123"/>
        <v>0</v>
      </c>
      <c r="Q39" s="177">
        <f t="shared" si="123"/>
        <v>0</v>
      </c>
      <c r="R39" s="177">
        <f t="shared" si="123"/>
        <v>0</v>
      </c>
      <c r="S39" s="177">
        <f t="shared" si="123"/>
        <v>0</v>
      </c>
      <c r="T39" s="177">
        <f t="shared" si="123"/>
        <v>0</v>
      </c>
      <c r="U39" s="177">
        <f t="shared" si="123"/>
        <v>0</v>
      </c>
      <c r="V39" s="177">
        <f t="shared" si="123"/>
        <v>561.37199999999996</v>
      </c>
      <c r="W39" s="177">
        <f t="shared" si="123"/>
        <v>561.37199999999996</v>
      </c>
      <c r="X39" s="177">
        <f t="shared" si="123"/>
        <v>561.37199999999996</v>
      </c>
      <c r="Y39" s="177">
        <f t="shared" si="123"/>
        <v>561.37199999999996</v>
      </c>
      <c r="Z39" s="177">
        <f t="shared" si="123"/>
        <v>581.53199999999993</v>
      </c>
      <c r="AA39" s="177">
        <f t="shared" si="123"/>
        <v>581.53199999999993</v>
      </c>
      <c r="AB39" s="177">
        <f t="shared" si="123"/>
        <v>581.53199999999993</v>
      </c>
      <c r="AC39" s="177">
        <f t="shared" si="123"/>
        <v>581.53199999999993</v>
      </c>
      <c r="AD39" s="177">
        <f t="shared" si="123"/>
        <v>581.53199999999993</v>
      </c>
      <c r="AE39" s="177">
        <f t="shared" si="123"/>
        <v>581.53199999999993</v>
      </c>
      <c r="AF39" s="177">
        <f t="shared" si="123"/>
        <v>581.53199999999993</v>
      </c>
      <c r="AG39" s="177">
        <f t="shared" si="123"/>
        <v>581.53199999999993</v>
      </c>
      <c r="AH39" s="177">
        <f t="shared" si="123"/>
        <v>581.53199999999993</v>
      </c>
      <c r="AI39" s="177">
        <f t="shared" si="123"/>
        <v>581.53199999999993</v>
      </c>
      <c r="AJ39" s="177">
        <f t="shared" si="123"/>
        <v>581.53199999999993</v>
      </c>
      <c r="AK39" s="177">
        <f t="shared" si="123"/>
        <v>581.53199999999993</v>
      </c>
      <c r="AL39" s="177">
        <f t="shared" si="123"/>
        <v>581.53199999999993</v>
      </c>
      <c r="AM39" s="177">
        <f t="shared" si="123"/>
        <v>581.53199999999993</v>
      </c>
      <c r="AN39" s="177">
        <f t="shared" si="123"/>
        <v>581.53199999999993</v>
      </c>
      <c r="AO39" s="177">
        <f t="shared" si="123"/>
        <v>581.53199999999993</v>
      </c>
      <c r="AP39" s="177">
        <f t="shared" si="123"/>
        <v>581.53199999999993</v>
      </c>
      <c r="AQ39" s="177">
        <f t="shared" si="123"/>
        <v>581.53199999999993</v>
      </c>
      <c r="AR39" s="177">
        <f t="shared" si="123"/>
        <v>581.53199999999993</v>
      </c>
      <c r="AS39" s="177">
        <f t="shared" si="123"/>
        <v>581.53199999999993</v>
      </c>
      <c r="AT39" s="177">
        <f t="shared" si="123"/>
        <v>581.53199999999993</v>
      </c>
      <c r="AU39" s="177">
        <f t="shared" si="123"/>
        <v>581.53199999999993</v>
      </c>
      <c r="AV39" s="64"/>
    </row>
    <row r="40" spans="1:48" collapsed="1" x14ac:dyDescent="0.3">
      <c r="A40" s="30"/>
      <c r="B40" s="30"/>
      <c r="C40" s="30"/>
      <c r="D40" s="30"/>
      <c r="E40" s="30"/>
      <c r="F40" s="30"/>
      <c r="G40" s="30"/>
      <c r="H40" s="30"/>
      <c r="I40" s="30"/>
      <c r="J40" s="30"/>
      <c r="K40" s="30"/>
      <c r="L40" s="30"/>
      <c r="M40" s="30"/>
      <c r="N40" s="30"/>
      <c r="O40" s="30"/>
      <c r="P40" s="30"/>
      <c r="Q40" s="30"/>
      <c r="R40" s="30"/>
      <c r="S40" s="30"/>
      <c r="T40" s="30"/>
      <c r="U40" s="30"/>
      <c r="V40" s="30"/>
    </row>
    <row r="41" spans="1:48" x14ac:dyDescent="0.3">
      <c r="A41" s="316" t="s">
        <v>673</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row>
    <row r="42" spans="1:48" ht="15.75" customHeight="1" x14ac:dyDescent="0.3">
      <c r="A42" s="508" t="s">
        <v>245</v>
      </c>
      <c r="B42" s="510" t="s">
        <v>0</v>
      </c>
      <c r="C42" s="510" t="s">
        <v>288</v>
      </c>
      <c r="D42" s="510" t="s">
        <v>57</v>
      </c>
      <c r="E42" s="112"/>
      <c r="F42" s="108"/>
      <c r="G42" s="108"/>
      <c r="H42" s="108"/>
      <c r="I42" s="108"/>
      <c r="J42" s="108"/>
      <c r="K42" s="112" t="s">
        <v>72</v>
      </c>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491" t="s">
        <v>1</v>
      </c>
    </row>
    <row r="43" spans="1:48" x14ac:dyDescent="0.3">
      <c r="A43" s="513"/>
      <c r="B43" s="512"/>
      <c r="C43" s="512"/>
      <c r="D43" s="511"/>
      <c r="E43" s="1">
        <f t="shared" ref="E43:J43" si="124">E33</f>
        <v>0</v>
      </c>
      <c r="F43" s="1">
        <f t="shared" si="124"/>
        <v>0</v>
      </c>
      <c r="G43" s="1">
        <f t="shared" si="124"/>
        <v>0</v>
      </c>
      <c r="H43" s="1">
        <f t="shared" si="124"/>
        <v>0</v>
      </c>
      <c r="I43" s="1">
        <f t="shared" si="124"/>
        <v>0</v>
      </c>
      <c r="J43" s="1">
        <f t="shared" si="124"/>
        <v>0</v>
      </c>
      <c r="K43" s="1">
        <f>K34</f>
        <v>2024</v>
      </c>
      <c r="L43" s="1">
        <f t="shared" ref="L43:AU43" si="125">L34</f>
        <v>2025</v>
      </c>
      <c r="M43" s="1">
        <f t="shared" si="125"/>
        <v>2026</v>
      </c>
      <c r="N43" s="1">
        <f t="shared" si="125"/>
        <v>2027</v>
      </c>
      <c r="O43" s="1">
        <f t="shared" si="125"/>
        <v>2028</v>
      </c>
      <c r="P43" s="1">
        <f t="shared" si="125"/>
        <v>2029</v>
      </c>
      <c r="Q43" s="1">
        <f t="shared" si="125"/>
        <v>2030</v>
      </c>
      <c r="R43" s="1">
        <f t="shared" si="125"/>
        <v>2031</v>
      </c>
      <c r="S43" s="1">
        <f t="shared" si="125"/>
        <v>2032</v>
      </c>
      <c r="T43" s="1">
        <f t="shared" si="125"/>
        <v>2033</v>
      </c>
      <c r="U43" s="1">
        <f t="shared" si="125"/>
        <v>2034</v>
      </c>
      <c r="V43" s="1">
        <f t="shared" si="125"/>
        <v>2035</v>
      </c>
      <c r="W43" s="1">
        <f t="shared" si="125"/>
        <v>2036</v>
      </c>
      <c r="X43" s="1">
        <f t="shared" si="125"/>
        <v>2037</v>
      </c>
      <c r="Y43" s="1">
        <f t="shared" si="125"/>
        <v>2038</v>
      </c>
      <c r="Z43" s="1">
        <f t="shared" si="125"/>
        <v>2039</v>
      </c>
      <c r="AA43" s="1">
        <f t="shared" si="125"/>
        <v>2040</v>
      </c>
      <c r="AB43" s="1">
        <f t="shared" si="125"/>
        <v>2041</v>
      </c>
      <c r="AC43" s="1">
        <f t="shared" si="125"/>
        <v>2042</v>
      </c>
      <c r="AD43" s="1">
        <f t="shared" si="125"/>
        <v>2043</v>
      </c>
      <c r="AE43" s="1">
        <f t="shared" si="125"/>
        <v>2044</v>
      </c>
      <c r="AF43" s="1">
        <f t="shared" si="125"/>
        <v>2045</v>
      </c>
      <c r="AG43" s="1">
        <f t="shared" si="125"/>
        <v>2046</v>
      </c>
      <c r="AH43" s="1">
        <f t="shared" si="125"/>
        <v>2047</v>
      </c>
      <c r="AI43" s="1">
        <f t="shared" si="125"/>
        <v>2048</v>
      </c>
      <c r="AJ43" s="1">
        <f t="shared" si="125"/>
        <v>2049</v>
      </c>
      <c r="AK43" s="1">
        <f t="shared" si="125"/>
        <v>2050</v>
      </c>
      <c r="AL43" s="1">
        <f t="shared" si="125"/>
        <v>2051</v>
      </c>
      <c r="AM43" s="1">
        <f t="shared" si="125"/>
        <v>2052</v>
      </c>
      <c r="AN43" s="1">
        <f t="shared" si="125"/>
        <v>2053</v>
      </c>
      <c r="AO43" s="1">
        <f t="shared" si="125"/>
        <v>2054</v>
      </c>
      <c r="AP43" s="1">
        <f t="shared" si="125"/>
        <v>2055</v>
      </c>
      <c r="AQ43" s="1">
        <f t="shared" si="125"/>
        <v>2056</v>
      </c>
      <c r="AR43" s="1">
        <f t="shared" si="125"/>
        <v>2057</v>
      </c>
      <c r="AS43" s="1">
        <f t="shared" si="125"/>
        <v>2058</v>
      </c>
      <c r="AT43" s="1">
        <f t="shared" si="125"/>
        <v>2059</v>
      </c>
      <c r="AU43" s="1">
        <f t="shared" si="125"/>
        <v>2060</v>
      </c>
      <c r="AV43" s="493"/>
    </row>
    <row r="44" spans="1:48" x14ac:dyDescent="0.3">
      <c r="A44" s="222" t="s">
        <v>47</v>
      </c>
      <c r="B44" s="223">
        <v>20</v>
      </c>
      <c r="C44" s="180">
        <v>36.819867887873265</v>
      </c>
      <c r="D44" s="224">
        <v>1</v>
      </c>
      <c r="E44" s="51"/>
      <c r="F44" s="138"/>
      <c r="G44" s="27"/>
      <c r="H44" s="27"/>
      <c r="I44" s="27"/>
      <c r="J44" s="220"/>
      <c r="K44" s="180">
        <f>C44</f>
        <v>36.819867887873265</v>
      </c>
      <c r="L44" s="180">
        <f>K44</f>
        <v>36.819867887873265</v>
      </c>
      <c r="M44" s="180">
        <f t="shared" ref="M44:AU45" si="126">L44</f>
        <v>36.819867887873265</v>
      </c>
      <c r="N44" s="180">
        <f t="shared" si="126"/>
        <v>36.819867887873265</v>
      </c>
      <c r="O44" s="180">
        <f t="shared" si="126"/>
        <v>36.819867887873265</v>
      </c>
      <c r="P44" s="180">
        <f t="shared" si="126"/>
        <v>36.819867887873265</v>
      </c>
      <c r="Q44" s="180">
        <f t="shared" si="126"/>
        <v>36.819867887873265</v>
      </c>
      <c r="R44" s="180">
        <f t="shared" si="126"/>
        <v>36.819867887873265</v>
      </c>
      <c r="S44" s="180">
        <f t="shared" si="126"/>
        <v>36.819867887873265</v>
      </c>
      <c r="T44" s="180">
        <f t="shared" si="126"/>
        <v>36.819867887873265</v>
      </c>
      <c r="U44" s="180">
        <f t="shared" si="126"/>
        <v>36.819867887873265</v>
      </c>
      <c r="V44" s="180">
        <f t="shared" si="126"/>
        <v>36.819867887873265</v>
      </c>
      <c r="W44" s="180">
        <f t="shared" si="126"/>
        <v>36.819867887873265</v>
      </c>
      <c r="X44" s="180">
        <f t="shared" si="126"/>
        <v>36.819867887873265</v>
      </c>
      <c r="Y44" s="180">
        <f t="shared" si="126"/>
        <v>36.819867887873265</v>
      </c>
      <c r="Z44" s="180">
        <f t="shared" si="126"/>
        <v>36.819867887873265</v>
      </c>
      <c r="AA44" s="180">
        <f t="shared" si="126"/>
        <v>36.819867887873265</v>
      </c>
      <c r="AB44" s="180">
        <f t="shared" si="126"/>
        <v>36.819867887873265</v>
      </c>
      <c r="AC44" s="180">
        <f t="shared" si="126"/>
        <v>36.819867887873265</v>
      </c>
      <c r="AD44" s="180">
        <f t="shared" si="126"/>
        <v>36.819867887873265</v>
      </c>
      <c r="AE44" s="180">
        <v>0</v>
      </c>
      <c r="AF44" s="180">
        <f t="shared" si="126"/>
        <v>0</v>
      </c>
      <c r="AG44" s="180">
        <f t="shared" si="126"/>
        <v>0</v>
      </c>
      <c r="AH44" s="180">
        <f t="shared" si="126"/>
        <v>0</v>
      </c>
      <c r="AI44" s="180">
        <f t="shared" si="126"/>
        <v>0</v>
      </c>
      <c r="AJ44" s="180">
        <f t="shared" si="126"/>
        <v>0</v>
      </c>
      <c r="AK44" s="180">
        <f t="shared" si="126"/>
        <v>0</v>
      </c>
      <c r="AL44" s="180">
        <f t="shared" si="126"/>
        <v>0</v>
      </c>
      <c r="AM44" s="180">
        <f t="shared" si="126"/>
        <v>0</v>
      </c>
      <c r="AN44" s="180">
        <f t="shared" si="126"/>
        <v>0</v>
      </c>
      <c r="AO44" s="180">
        <v>0</v>
      </c>
      <c r="AP44" s="180">
        <f t="shared" si="126"/>
        <v>0</v>
      </c>
      <c r="AQ44" s="180">
        <f t="shared" si="126"/>
        <v>0</v>
      </c>
      <c r="AR44" s="180">
        <f t="shared" si="126"/>
        <v>0</v>
      </c>
      <c r="AS44" s="180">
        <f t="shared" si="126"/>
        <v>0</v>
      </c>
      <c r="AT44" s="180">
        <f t="shared" si="126"/>
        <v>0</v>
      </c>
      <c r="AU44" s="180">
        <f t="shared" si="126"/>
        <v>0</v>
      </c>
      <c r="AV44" s="211">
        <f>SUM(E44:AU44)</f>
        <v>736.39735775746499</v>
      </c>
    </row>
    <row r="45" spans="1:48" x14ac:dyDescent="0.3">
      <c r="A45" s="222" t="s">
        <v>46</v>
      </c>
      <c r="B45" s="223">
        <v>30</v>
      </c>
      <c r="C45" s="180">
        <v>47.001431153944971</v>
      </c>
      <c r="D45" s="224">
        <v>1</v>
      </c>
      <c r="E45" s="77"/>
      <c r="F45" s="123"/>
      <c r="G45" s="27"/>
      <c r="H45" s="27"/>
      <c r="I45" s="27"/>
      <c r="J45" s="225"/>
      <c r="K45" s="180">
        <f>C45</f>
        <v>47.001431153944971</v>
      </c>
      <c r="L45" s="180">
        <f t="shared" ref="L45" si="127">K45</f>
        <v>47.001431153944971</v>
      </c>
      <c r="M45" s="180">
        <f t="shared" si="126"/>
        <v>47.001431153944971</v>
      </c>
      <c r="N45" s="180">
        <f t="shared" si="126"/>
        <v>47.001431153944971</v>
      </c>
      <c r="O45" s="180">
        <f t="shared" si="126"/>
        <v>47.001431153944971</v>
      </c>
      <c r="P45" s="180">
        <f t="shared" si="126"/>
        <v>47.001431153944971</v>
      </c>
      <c r="Q45" s="180">
        <f t="shared" si="126"/>
        <v>47.001431153944971</v>
      </c>
      <c r="R45" s="180">
        <f t="shared" si="126"/>
        <v>47.001431153944971</v>
      </c>
      <c r="S45" s="180">
        <f t="shared" si="126"/>
        <v>47.001431153944971</v>
      </c>
      <c r="T45" s="180">
        <f t="shared" si="126"/>
        <v>47.001431153944971</v>
      </c>
      <c r="U45" s="180">
        <f t="shared" si="126"/>
        <v>47.001431153944971</v>
      </c>
      <c r="V45" s="180">
        <f t="shared" si="126"/>
        <v>47.001431153944971</v>
      </c>
      <c r="W45" s="180">
        <f t="shared" si="126"/>
        <v>47.001431153944971</v>
      </c>
      <c r="X45" s="180">
        <f t="shared" si="126"/>
        <v>47.001431153944971</v>
      </c>
      <c r="Y45" s="180">
        <f t="shared" si="126"/>
        <v>47.001431153944971</v>
      </c>
      <c r="Z45" s="180">
        <f t="shared" si="126"/>
        <v>47.001431153944971</v>
      </c>
      <c r="AA45" s="180">
        <f t="shared" si="126"/>
        <v>47.001431153944971</v>
      </c>
      <c r="AB45" s="180">
        <f t="shared" si="126"/>
        <v>47.001431153944971</v>
      </c>
      <c r="AC45" s="180">
        <f t="shared" si="126"/>
        <v>47.001431153944971</v>
      </c>
      <c r="AD45" s="180">
        <f t="shared" si="126"/>
        <v>47.001431153944971</v>
      </c>
      <c r="AE45" s="180">
        <f t="shared" si="126"/>
        <v>47.001431153944971</v>
      </c>
      <c r="AF45" s="180">
        <f t="shared" si="126"/>
        <v>47.001431153944971</v>
      </c>
      <c r="AG45" s="180">
        <f t="shared" si="126"/>
        <v>47.001431153944971</v>
      </c>
      <c r="AH45" s="180">
        <f t="shared" si="126"/>
        <v>47.001431153944971</v>
      </c>
      <c r="AI45" s="180">
        <f t="shared" si="126"/>
        <v>47.001431153944971</v>
      </c>
      <c r="AJ45" s="180">
        <f t="shared" si="126"/>
        <v>47.001431153944971</v>
      </c>
      <c r="AK45" s="180">
        <f t="shared" si="126"/>
        <v>47.001431153944971</v>
      </c>
      <c r="AL45" s="180">
        <f t="shared" si="126"/>
        <v>47.001431153944971</v>
      </c>
      <c r="AM45" s="180">
        <f t="shared" si="126"/>
        <v>47.001431153944971</v>
      </c>
      <c r="AN45" s="180">
        <f t="shared" si="126"/>
        <v>47.001431153944971</v>
      </c>
      <c r="AO45" s="180">
        <v>0</v>
      </c>
      <c r="AP45" s="180">
        <f t="shared" si="126"/>
        <v>0</v>
      </c>
      <c r="AQ45" s="180">
        <f t="shared" si="126"/>
        <v>0</v>
      </c>
      <c r="AR45" s="180">
        <f t="shared" si="126"/>
        <v>0</v>
      </c>
      <c r="AS45" s="180">
        <f t="shared" si="126"/>
        <v>0</v>
      </c>
      <c r="AT45" s="180">
        <f t="shared" si="126"/>
        <v>0</v>
      </c>
      <c r="AU45" s="180">
        <f t="shared" si="126"/>
        <v>0</v>
      </c>
      <c r="AV45" s="211">
        <f>SUM(E45:AU45)</f>
        <v>1410.04293461835</v>
      </c>
    </row>
    <row r="46" spans="1:48" x14ac:dyDescent="0.3">
      <c r="A46" s="222" t="s">
        <v>188</v>
      </c>
      <c r="B46" s="223">
        <v>30</v>
      </c>
      <c r="C46" s="180">
        <v>110.21249734318475</v>
      </c>
      <c r="D46" s="224">
        <v>1</v>
      </c>
      <c r="E46" s="77"/>
      <c r="F46" s="123"/>
      <c r="G46" s="27"/>
      <c r="H46" s="27"/>
      <c r="I46" s="27"/>
      <c r="J46" s="225"/>
      <c r="K46" s="180">
        <f>C46</f>
        <v>110.21249734318475</v>
      </c>
      <c r="L46" s="180">
        <f t="shared" ref="L46:AU46" si="128">K46</f>
        <v>110.21249734318475</v>
      </c>
      <c r="M46" s="180">
        <f t="shared" si="128"/>
        <v>110.21249734318475</v>
      </c>
      <c r="N46" s="180">
        <f t="shared" si="128"/>
        <v>110.21249734318475</v>
      </c>
      <c r="O46" s="180">
        <f t="shared" si="128"/>
        <v>110.21249734318475</v>
      </c>
      <c r="P46" s="180">
        <f t="shared" si="128"/>
        <v>110.21249734318475</v>
      </c>
      <c r="Q46" s="180">
        <f t="shared" si="128"/>
        <v>110.21249734318475</v>
      </c>
      <c r="R46" s="180">
        <f t="shared" si="128"/>
        <v>110.21249734318475</v>
      </c>
      <c r="S46" s="180">
        <f t="shared" si="128"/>
        <v>110.21249734318475</v>
      </c>
      <c r="T46" s="180">
        <f t="shared" si="128"/>
        <v>110.21249734318475</v>
      </c>
      <c r="U46" s="180">
        <f t="shared" si="128"/>
        <v>110.21249734318475</v>
      </c>
      <c r="V46" s="180">
        <f t="shared" si="128"/>
        <v>110.21249734318475</v>
      </c>
      <c r="W46" s="180">
        <f t="shared" si="128"/>
        <v>110.21249734318475</v>
      </c>
      <c r="X46" s="180">
        <f t="shared" si="128"/>
        <v>110.21249734318475</v>
      </c>
      <c r="Y46" s="180">
        <f t="shared" si="128"/>
        <v>110.21249734318475</v>
      </c>
      <c r="Z46" s="180">
        <f t="shared" si="128"/>
        <v>110.21249734318475</v>
      </c>
      <c r="AA46" s="180">
        <f t="shared" si="128"/>
        <v>110.21249734318475</v>
      </c>
      <c r="AB46" s="180">
        <f t="shared" si="128"/>
        <v>110.21249734318475</v>
      </c>
      <c r="AC46" s="180">
        <f t="shared" si="128"/>
        <v>110.21249734318475</v>
      </c>
      <c r="AD46" s="180">
        <f t="shared" si="128"/>
        <v>110.21249734318475</v>
      </c>
      <c r="AE46" s="180">
        <f t="shared" si="128"/>
        <v>110.21249734318475</v>
      </c>
      <c r="AF46" s="180">
        <f t="shared" si="128"/>
        <v>110.21249734318475</v>
      </c>
      <c r="AG46" s="180">
        <f t="shared" si="128"/>
        <v>110.21249734318475</v>
      </c>
      <c r="AH46" s="180">
        <f t="shared" si="128"/>
        <v>110.21249734318475</v>
      </c>
      <c r="AI46" s="180">
        <f t="shared" si="128"/>
        <v>110.21249734318475</v>
      </c>
      <c r="AJ46" s="180">
        <f t="shared" si="128"/>
        <v>110.21249734318475</v>
      </c>
      <c r="AK46" s="180">
        <f t="shared" si="128"/>
        <v>110.21249734318475</v>
      </c>
      <c r="AL46" s="180">
        <f t="shared" si="128"/>
        <v>110.21249734318475</v>
      </c>
      <c r="AM46" s="180">
        <f t="shared" si="128"/>
        <v>110.21249734318475</v>
      </c>
      <c r="AN46" s="180">
        <f t="shared" si="128"/>
        <v>110.21249734318475</v>
      </c>
      <c r="AO46" s="180">
        <v>0</v>
      </c>
      <c r="AP46" s="180">
        <f t="shared" si="128"/>
        <v>0</v>
      </c>
      <c r="AQ46" s="180">
        <f t="shared" si="128"/>
        <v>0</v>
      </c>
      <c r="AR46" s="180">
        <f t="shared" si="128"/>
        <v>0</v>
      </c>
      <c r="AS46" s="180">
        <f t="shared" si="128"/>
        <v>0</v>
      </c>
      <c r="AT46" s="180">
        <f t="shared" si="128"/>
        <v>0</v>
      </c>
      <c r="AU46" s="180">
        <f t="shared" si="128"/>
        <v>0</v>
      </c>
      <c r="AV46" s="211">
        <f>SUM(E46:AU46)</f>
        <v>3306.3749202955419</v>
      </c>
    </row>
    <row r="47" spans="1:48" x14ac:dyDescent="0.3">
      <c r="A47" s="222" t="s">
        <v>27</v>
      </c>
      <c r="B47" s="223">
        <v>11</v>
      </c>
      <c r="C47" s="180">
        <v>73.185000000000002</v>
      </c>
      <c r="D47" s="224">
        <v>1</v>
      </c>
      <c r="E47" s="77"/>
      <c r="F47" s="123"/>
      <c r="G47" s="27"/>
      <c r="H47" s="27"/>
      <c r="I47" s="27"/>
      <c r="J47" s="225"/>
      <c r="K47" s="180">
        <f>C47</f>
        <v>73.185000000000002</v>
      </c>
      <c r="L47" s="180">
        <f t="shared" ref="L47:AU47" si="129">K47</f>
        <v>73.185000000000002</v>
      </c>
      <c r="M47" s="180">
        <f t="shared" si="129"/>
        <v>73.185000000000002</v>
      </c>
      <c r="N47" s="180">
        <f t="shared" si="129"/>
        <v>73.185000000000002</v>
      </c>
      <c r="O47" s="180">
        <f t="shared" si="129"/>
        <v>73.185000000000002</v>
      </c>
      <c r="P47" s="180">
        <f t="shared" si="129"/>
        <v>73.185000000000002</v>
      </c>
      <c r="Q47" s="180">
        <f t="shared" si="129"/>
        <v>73.185000000000002</v>
      </c>
      <c r="R47" s="180">
        <f t="shared" si="129"/>
        <v>73.185000000000002</v>
      </c>
      <c r="S47" s="180">
        <f t="shared" si="129"/>
        <v>73.185000000000002</v>
      </c>
      <c r="T47" s="180">
        <f t="shared" si="129"/>
        <v>73.185000000000002</v>
      </c>
      <c r="U47" s="180">
        <f t="shared" si="129"/>
        <v>73.185000000000002</v>
      </c>
      <c r="V47" s="180">
        <v>0</v>
      </c>
      <c r="W47" s="180">
        <f t="shared" si="129"/>
        <v>0</v>
      </c>
      <c r="X47" s="180">
        <f t="shared" si="129"/>
        <v>0</v>
      </c>
      <c r="Y47" s="180">
        <f t="shared" si="129"/>
        <v>0</v>
      </c>
      <c r="Z47" s="180">
        <f t="shared" si="129"/>
        <v>0</v>
      </c>
      <c r="AA47" s="180">
        <f t="shared" si="129"/>
        <v>0</v>
      </c>
      <c r="AB47" s="180">
        <f t="shared" si="129"/>
        <v>0</v>
      </c>
      <c r="AC47" s="180">
        <f t="shared" si="129"/>
        <v>0</v>
      </c>
      <c r="AD47" s="180">
        <f t="shared" si="129"/>
        <v>0</v>
      </c>
      <c r="AE47" s="180">
        <f t="shared" si="129"/>
        <v>0</v>
      </c>
      <c r="AF47" s="180">
        <f t="shared" si="129"/>
        <v>0</v>
      </c>
      <c r="AG47" s="180">
        <f t="shared" si="129"/>
        <v>0</v>
      </c>
      <c r="AH47" s="180">
        <f t="shared" si="129"/>
        <v>0</v>
      </c>
      <c r="AI47" s="180">
        <f t="shared" si="129"/>
        <v>0</v>
      </c>
      <c r="AJ47" s="180">
        <f t="shared" si="129"/>
        <v>0</v>
      </c>
      <c r="AK47" s="180">
        <f t="shared" si="129"/>
        <v>0</v>
      </c>
      <c r="AL47" s="180">
        <f t="shared" si="129"/>
        <v>0</v>
      </c>
      <c r="AM47" s="180">
        <f t="shared" si="129"/>
        <v>0</v>
      </c>
      <c r="AN47" s="180">
        <f t="shared" si="129"/>
        <v>0</v>
      </c>
      <c r="AO47" s="180">
        <f t="shared" si="129"/>
        <v>0</v>
      </c>
      <c r="AP47" s="180">
        <f t="shared" si="129"/>
        <v>0</v>
      </c>
      <c r="AQ47" s="180">
        <f t="shared" si="129"/>
        <v>0</v>
      </c>
      <c r="AR47" s="180">
        <f t="shared" si="129"/>
        <v>0</v>
      </c>
      <c r="AS47" s="180">
        <f t="shared" si="129"/>
        <v>0</v>
      </c>
      <c r="AT47" s="180">
        <f t="shared" si="129"/>
        <v>0</v>
      </c>
      <c r="AU47" s="180">
        <f t="shared" si="129"/>
        <v>0</v>
      </c>
      <c r="AV47" s="211">
        <f>SUM(E47:AU47)</f>
        <v>805.03499999999985</v>
      </c>
    </row>
    <row r="48" spans="1:48" x14ac:dyDescent="0.3">
      <c r="A48" s="222" t="s">
        <v>88</v>
      </c>
      <c r="B48" s="223">
        <v>30</v>
      </c>
      <c r="C48" s="180">
        <v>10.929593336536971</v>
      </c>
      <c r="D48" s="224">
        <v>1</v>
      </c>
      <c r="E48" s="77"/>
      <c r="F48" s="123"/>
      <c r="G48" s="27"/>
      <c r="H48" s="27"/>
      <c r="I48" s="27"/>
      <c r="J48" s="225"/>
      <c r="K48" s="180">
        <f>C48</f>
        <v>10.929593336536971</v>
      </c>
      <c r="L48" s="180">
        <f t="shared" ref="L48:AU48" si="130">K48</f>
        <v>10.929593336536971</v>
      </c>
      <c r="M48" s="180">
        <f t="shared" si="130"/>
        <v>10.929593336536971</v>
      </c>
      <c r="N48" s="180">
        <f t="shared" si="130"/>
        <v>10.929593336536971</v>
      </c>
      <c r="O48" s="180">
        <f t="shared" si="130"/>
        <v>10.929593336536971</v>
      </c>
      <c r="P48" s="180">
        <f t="shared" si="130"/>
        <v>10.929593336536971</v>
      </c>
      <c r="Q48" s="180">
        <f t="shared" si="130"/>
        <v>10.929593336536971</v>
      </c>
      <c r="R48" s="180">
        <f t="shared" si="130"/>
        <v>10.929593336536971</v>
      </c>
      <c r="S48" s="180">
        <f t="shared" si="130"/>
        <v>10.929593336536971</v>
      </c>
      <c r="T48" s="180">
        <f t="shared" si="130"/>
        <v>10.929593336536971</v>
      </c>
      <c r="U48" s="180">
        <f t="shared" si="130"/>
        <v>10.929593336536971</v>
      </c>
      <c r="V48" s="180">
        <f t="shared" si="130"/>
        <v>10.929593336536971</v>
      </c>
      <c r="W48" s="180">
        <f t="shared" si="130"/>
        <v>10.929593336536971</v>
      </c>
      <c r="X48" s="180">
        <f t="shared" si="130"/>
        <v>10.929593336536971</v>
      </c>
      <c r="Y48" s="180">
        <f t="shared" si="130"/>
        <v>10.929593336536971</v>
      </c>
      <c r="Z48" s="180">
        <f t="shared" si="130"/>
        <v>10.929593336536971</v>
      </c>
      <c r="AA48" s="180">
        <f t="shared" si="130"/>
        <v>10.929593336536971</v>
      </c>
      <c r="AB48" s="180">
        <f t="shared" si="130"/>
        <v>10.929593336536971</v>
      </c>
      <c r="AC48" s="180">
        <f t="shared" si="130"/>
        <v>10.929593336536971</v>
      </c>
      <c r="AD48" s="180">
        <f t="shared" si="130"/>
        <v>10.929593336536971</v>
      </c>
      <c r="AE48" s="180">
        <f t="shared" si="130"/>
        <v>10.929593336536971</v>
      </c>
      <c r="AF48" s="180">
        <f t="shared" si="130"/>
        <v>10.929593336536971</v>
      </c>
      <c r="AG48" s="180">
        <f t="shared" si="130"/>
        <v>10.929593336536971</v>
      </c>
      <c r="AH48" s="180">
        <f t="shared" si="130"/>
        <v>10.929593336536971</v>
      </c>
      <c r="AI48" s="180">
        <f t="shared" si="130"/>
        <v>10.929593336536971</v>
      </c>
      <c r="AJ48" s="180">
        <f t="shared" si="130"/>
        <v>10.929593336536971</v>
      </c>
      <c r="AK48" s="180">
        <f t="shared" si="130"/>
        <v>10.929593336536971</v>
      </c>
      <c r="AL48" s="180">
        <f t="shared" si="130"/>
        <v>10.929593336536971</v>
      </c>
      <c r="AM48" s="180">
        <f t="shared" si="130"/>
        <v>10.929593336536971</v>
      </c>
      <c r="AN48" s="180">
        <f t="shared" si="130"/>
        <v>10.929593336536971</v>
      </c>
      <c r="AO48" s="180">
        <v>0</v>
      </c>
      <c r="AP48" s="180">
        <f t="shared" si="130"/>
        <v>0</v>
      </c>
      <c r="AQ48" s="180">
        <f t="shared" si="130"/>
        <v>0</v>
      </c>
      <c r="AR48" s="180">
        <f t="shared" si="130"/>
        <v>0</v>
      </c>
      <c r="AS48" s="180">
        <f t="shared" si="130"/>
        <v>0</v>
      </c>
      <c r="AT48" s="180">
        <f t="shared" si="130"/>
        <v>0</v>
      </c>
      <c r="AU48" s="180">
        <f t="shared" si="130"/>
        <v>0</v>
      </c>
      <c r="AV48" s="211">
        <f>SUM(E48:AU48)</f>
        <v>327.88780009610929</v>
      </c>
    </row>
    <row r="49" spans="1:48" x14ac:dyDescent="0.3">
      <c r="A49" s="183" t="s">
        <v>636</v>
      </c>
      <c r="B49" s="199"/>
      <c r="C49" s="185">
        <f>SUM(C44:C48)</f>
        <v>278.14838972153996</v>
      </c>
      <c r="D49" s="208">
        <f>K49/C49</f>
        <v>1</v>
      </c>
      <c r="E49" s="86"/>
      <c r="F49" s="75"/>
      <c r="G49" s="78"/>
      <c r="H49" s="78"/>
      <c r="I49" s="78"/>
      <c r="J49" s="95"/>
      <c r="K49" s="185">
        <f t="shared" ref="K49:AV49" si="131">SUM(K44:K48)</f>
        <v>278.14838972153996</v>
      </c>
      <c r="L49" s="185">
        <f t="shared" si="131"/>
        <v>278.14838972153996</v>
      </c>
      <c r="M49" s="185">
        <f t="shared" si="131"/>
        <v>278.14838972153996</v>
      </c>
      <c r="N49" s="185">
        <f t="shared" si="131"/>
        <v>278.14838972153996</v>
      </c>
      <c r="O49" s="185">
        <f t="shared" si="131"/>
        <v>278.14838972153996</v>
      </c>
      <c r="P49" s="185">
        <f t="shared" si="131"/>
        <v>278.14838972153996</v>
      </c>
      <c r="Q49" s="185">
        <f t="shared" si="131"/>
        <v>278.14838972153996</v>
      </c>
      <c r="R49" s="185">
        <f t="shared" si="131"/>
        <v>278.14838972153996</v>
      </c>
      <c r="S49" s="185">
        <f t="shared" si="131"/>
        <v>278.14838972153996</v>
      </c>
      <c r="T49" s="185">
        <f t="shared" si="131"/>
        <v>278.14838972153996</v>
      </c>
      <c r="U49" s="185">
        <f t="shared" si="131"/>
        <v>278.14838972153996</v>
      </c>
      <c r="V49" s="185">
        <f t="shared" si="131"/>
        <v>204.96338972153995</v>
      </c>
      <c r="W49" s="185">
        <f t="shared" si="131"/>
        <v>204.96338972153995</v>
      </c>
      <c r="X49" s="185">
        <f t="shared" si="131"/>
        <v>204.96338972153995</v>
      </c>
      <c r="Y49" s="185">
        <f t="shared" si="131"/>
        <v>204.96338972153995</v>
      </c>
      <c r="Z49" s="185">
        <f t="shared" si="131"/>
        <v>204.96338972153995</v>
      </c>
      <c r="AA49" s="185">
        <f t="shared" si="131"/>
        <v>204.96338972153995</v>
      </c>
      <c r="AB49" s="185">
        <f t="shared" si="131"/>
        <v>204.96338972153995</v>
      </c>
      <c r="AC49" s="185">
        <f t="shared" si="131"/>
        <v>204.96338972153995</v>
      </c>
      <c r="AD49" s="185">
        <f t="shared" si="131"/>
        <v>204.96338972153995</v>
      </c>
      <c r="AE49" s="185">
        <f t="shared" si="131"/>
        <v>168.14352183366671</v>
      </c>
      <c r="AF49" s="185">
        <f t="shared" si="131"/>
        <v>168.14352183366671</v>
      </c>
      <c r="AG49" s="185">
        <f t="shared" si="131"/>
        <v>168.14352183366671</v>
      </c>
      <c r="AH49" s="185">
        <f t="shared" si="131"/>
        <v>168.14352183366671</v>
      </c>
      <c r="AI49" s="185">
        <f t="shared" si="131"/>
        <v>168.14352183366671</v>
      </c>
      <c r="AJ49" s="185">
        <f t="shared" si="131"/>
        <v>168.14352183366671</v>
      </c>
      <c r="AK49" s="185">
        <f t="shared" si="131"/>
        <v>168.14352183366671</v>
      </c>
      <c r="AL49" s="185">
        <f t="shared" si="131"/>
        <v>168.14352183366671</v>
      </c>
      <c r="AM49" s="185">
        <f t="shared" si="131"/>
        <v>168.14352183366671</v>
      </c>
      <c r="AN49" s="185">
        <f t="shared" si="131"/>
        <v>168.14352183366671</v>
      </c>
      <c r="AO49" s="185">
        <f t="shared" si="131"/>
        <v>0</v>
      </c>
      <c r="AP49" s="185">
        <f t="shared" si="131"/>
        <v>0</v>
      </c>
      <c r="AQ49" s="185">
        <f t="shared" si="131"/>
        <v>0</v>
      </c>
      <c r="AR49" s="185">
        <f t="shared" si="131"/>
        <v>0</v>
      </c>
      <c r="AS49" s="185">
        <f t="shared" si="131"/>
        <v>0</v>
      </c>
      <c r="AT49" s="185">
        <f t="shared" si="131"/>
        <v>0</v>
      </c>
      <c r="AU49" s="185">
        <f t="shared" si="131"/>
        <v>0</v>
      </c>
      <c r="AV49" s="177">
        <f t="shared" si="131"/>
        <v>6585.7380127674669</v>
      </c>
    </row>
    <row r="50" spans="1:48" x14ac:dyDescent="0.3">
      <c r="A50" s="183" t="s">
        <v>637</v>
      </c>
      <c r="B50" s="188"/>
      <c r="C50" s="189"/>
      <c r="D50" s="200"/>
      <c r="E50" s="78"/>
      <c r="F50" s="78"/>
      <c r="G50" s="79"/>
      <c r="H50" s="79"/>
      <c r="I50" s="79"/>
      <c r="J50" s="139"/>
      <c r="K50" s="177">
        <v>0</v>
      </c>
      <c r="L50" s="177">
        <f t="shared" ref="L50" si="132">K49-L49</f>
        <v>0</v>
      </c>
      <c r="M50" s="177">
        <f t="shared" ref="M50" si="133">L49-M49</f>
        <v>0</v>
      </c>
      <c r="N50" s="177">
        <f t="shared" ref="N50" si="134">M49-N49</f>
        <v>0</v>
      </c>
      <c r="O50" s="177">
        <f t="shared" ref="O50" si="135">N49-O49</f>
        <v>0</v>
      </c>
      <c r="P50" s="177">
        <f t="shared" ref="P50" si="136">O49-P49</f>
        <v>0</v>
      </c>
      <c r="Q50" s="177">
        <f t="shared" ref="Q50" si="137">P49-Q49</f>
        <v>0</v>
      </c>
      <c r="R50" s="177">
        <f t="shared" ref="R50" si="138">Q49-R49</f>
        <v>0</v>
      </c>
      <c r="S50" s="177">
        <f t="shared" ref="S50" si="139">R49-S49</f>
        <v>0</v>
      </c>
      <c r="T50" s="177">
        <f t="shared" ref="T50" si="140">S49-T49</f>
        <v>0</v>
      </c>
      <c r="U50" s="177">
        <f t="shared" ref="U50" si="141">T49-U49</f>
        <v>0</v>
      </c>
      <c r="V50" s="177">
        <f t="shared" ref="V50" si="142">U49-V49</f>
        <v>73.185000000000002</v>
      </c>
      <c r="W50" s="177">
        <f t="shared" ref="W50" si="143">V49-W49</f>
        <v>0</v>
      </c>
      <c r="X50" s="177">
        <f t="shared" ref="X50" si="144">W49-X49</f>
        <v>0</v>
      </c>
      <c r="Y50" s="177">
        <f t="shared" ref="Y50" si="145">X49-Y49</f>
        <v>0</v>
      </c>
      <c r="Z50" s="177">
        <f t="shared" ref="Z50" si="146">Y49-Z49</f>
        <v>0</v>
      </c>
      <c r="AA50" s="177">
        <f t="shared" ref="AA50" si="147">Z49-AA49</f>
        <v>0</v>
      </c>
      <c r="AB50" s="177">
        <f t="shared" ref="AB50" si="148">AA49-AB49</f>
        <v>0</v>
      </c>
      <c r="AC50" s="177">
        <f t="shared" ref="AC50" si="149">AB49-AC49</f>
        <v>0</v>
      </c>
      <c r="AD50" s="177">
        <f t="shared" ref="AD50" si="150">AC49-AD49</f>
        <v>0</v>
      </c>
      <c r="AE50" s="177">
        <f t="shared" ref="AE50" si="151">AD49-AE49</f>
        <v>36.819867887873244</v>
      </c>
      <c r="AF50" s="177">
        <f t="shared" ref="AF50" si="152">AE49-AF49</f>
        <v>0</v>
      </c>
      <c r="AG50" s="177">
        <f t="shared" ref="AG50" si="153">AF49-AG49</f>
        <v>0</v>
      </c>
      <c r="AH50" s="177">
        <f t="shared" ref="AH50" si="154">AG49-AH49</f>
        <v>0</v>
      </c>
      <c r="AI50" s="177">
        <f t="shared" ref="AI50" si="155">AH49-AI49</f>
        <v>0</v>
      </c>
      <c r="AJ50" s="177">
        <f t="shared" ref="AJ50" si="156">AI49-AJ49</f>
        <v>0</v>
      </c>
      <c r="AK50" s="177">
        <f t="shared" ref="AK50" si="157">AJ49-AK49</f>
        <v>0</v>
      </c>
      <c r="AL50" s="177">
        <f t="shared" ref="AL50" si="158">AK49-AL49</f>
        <v>0</v>
      </c>
      <c r="AM50" s="177">
        <f t="shared" ref="AM50" si="159">AL49-AM49</f>
        <v>0</v>
      </c>
      <c r="AN50" s="177">
        <f t="shared" ref="AN50" si="160">AM49-AN49</f>
        <v>0</v>
      </c>
      <c r="AO50" s="177">
        <f t="shared" ref="AO50" si="161">AN49-AO49</f>
        <v>168.14352183366671</v>
      </c>
      <c r="AP50" s="177">
        <f t="shared" ref="AP50" si="162">AO49-AP49</f>
        <v>0</v>
      </c>
      <c r="AQ50" s="177">
        <f t="shared" ref="AQ50" si="163">AP49-AQ49</f>
        <v>0</v>
      </c>
      <c r="AR50" s="177">
        <f t="shared" ref="AR50" si="164">AQ49-AR49</f>
        <v>0</v>
      </c>
      <c r="AS50" s="177">
        <f t="shared" ref="AS50" si="165">AR49-AS49</f>
        <v>0</v>
      </c>
      <c r="AT50" s="177">
        <f t="shared" ref="AT50" si="166">AS49-AT49</f>
        <v>0</v>
      </c>
      <c r="AU50" s="177">
        <f t="shared" ref="AU50" si="167">AT49-AU49</f>
        <v>0</v>
      </c>
      <c r="AV50" s="63"/>
    </row>
    <row r="51" spans="1:48" x14ac:dyDescent="0.3">
      <c r="A51" s="183" t="s">
        <v>638</v>
      </c>
      <c r="B51" s="188"/>
      <c r="C51" s="189"/>
      <c r="D51" s="189"/>
      <c r="E51" s="75"/>
      <c r="F51" s="75"/>
      <c r="G51" s="80"/>
      <c r="H51" s="80"/>
      <c r="I51" s="80"/>
      <c r="J51" s="95"/>
      <c r="K51" s="177">
        <f>$K49-K49</f>
        <v>0</v>
      </c>
      <c r="L51" s="177">
        <f t="shared" ref="L51:AU51" si="168">$K49-L49</f>
        <v>0</v>
      </c>
      <c r="M51" s="177">
        <f t="shared" si="168"/>
        <v>0</v>
      </c>
      <c r="N51" s="177">
        <f t="shared" si="168"/>
        <v>0</v>
      </c>
      <c r="O51" s="177">
        <f t="shared" si="168"/>
        <v>0</v>
      </c>
      <c r="P51" s="177">
        <f t="shared" si="168"/>
        <v>0</v>
      </c>
      <c r="Q51" s="177">
        <f t="shared" si="168"/>
        <v>0</v>
      </c>
      <c r="R51" s="177">
        <f t="shared" si="168"/>
        <v>0</v>
      </c>
      <c r="S51" s="177">
        <f t="shared" si="168"/>
        <v>0</v>
      </c>
      <c r="T51" s="177">
        <f t="shared" si="168"/>
        <v>0</v>
      </c>
      <c r="U51" s="177">
        <f t="shared" si="168"/>
        <v>0</v>
      </c>
      <c r="V51" s="177">
        <f t="shared" si="168"/>
        <v>73.185000000000002</v>
      </c>
      <c r="W51" s="177">
        <f t="shared" si="168"/>
        <v>73.185000000000002</v>
      </c>
      <c r="X51" s="177">
        <f t="shared" si="168"/>
        <v>73.185000000000002</v>
      </c>
      <c r="Y51" s="177">
        <f t="shared" si="168"/>
        <v>73.185000000000002</v>
      </c>
      <c r="Z51" s="177">
        <f t="shared" si="168"/>
        <v>73.185000000000002</v>
      </c>
      <c r="AA51" s="177">
        <f t="shared" si="168"/>
        <v>73.185000000000002</v>
      </c>
      <c r="AB51" s="177">
        <f t="shared" si="168"/>
        <v>73.185000000000002</v>
      </c>
      <c r="AC51" s="177">
        <f t="shared" si="168"/>
        <v>73.185000000000002</v>
      </c>
      <c r="AD51" s="177">
        <f t="shared" si="168"/>
        <v>73.185000000000002</v>
      </c>
      <c r="AE51" s="177">
        <f t="shared" si="168"/>
        <v>110.00486788787325</v>
      </c>
      <c r="AF51" s="177">
        <f t="shared" si="168"/>
        <v>110.00486788787325</v>
      </c>
      <c r="AG51" s="177">
        <f t="shared" si="168"/>
        <v>110.00486788787325</v>
      </c>
      <c r="AH51" s="177">
        <f t="shared" si="168"/>
        <v>110.00486788787325</v>
      </c>
      <c r="AI51" s="177">
        <f t="shared" si="168"/>
        <v>110.00486788787325</v>
      </c>
      <c r="AJ51" s="177">
        <f t="shared" si="168"/>
        <v>110.00486788787325</v>
      </c>
      <c r="AK51" s="177">
        <f t="shared" si="168"/>
        <v>110.00486788787325</v>
      </c>
      <c r="AL51" s="177">
        <f t="shared" si="168"/>
        <v>110.00486788787325</v>
      </c>
      <c r="AM51" s="177">
        <f t="shared" si="168"/>
        <v>110.00486788787325</v>
      </c>
      <c r="AN51" s="177">
        <f t="shared" si="168"/>
        <v>110.00486788787325</v>
      </c>
      <c r="AO51" s="177">
        <f t="shared" si="168"/>
        <v>278.14838972153996</v>
      </c>
      <c r="AP51" s="177">
        <f t="shared" si="168"/>
        <v>278.14838972153996</v>
      </c>
      <c r="AQ51" s="177">
        <f t="shared" si="168"/>
        <v>278.14838972153996</v>
      </c>
      <c r="AR51" s="177">
        <f t="shared" si="168"/>
        <v>278.14838972153996</v>
      </c>
      <c r="AS51" s="177">
        <f t="shared" si="168"/>
        <v>278.14838972153996</v>
      </c>
      <c r="AT51" s="177">
        <f t="shared" si="168"/>
        <v>278.14838972153996</v>
      </c>
      <c r="AU51" s="177">
        <f t="shared" si="168"/>
        <v>278.14838972153996</v>
      </c>
      <c r="AV51" s="64"/>
    </row>
    <row r="53" spans="1:48" x14ac:dyDescent="0.3">
      <c r="A53" s="518" t="s">
        <v>2</v>
      </c>
      <c r="B53" s="519"/>
      <c r="C53" s="519"/>
      <c r="D53" s="519"/>
    </row>
    <row r="54" spans="1:48" x14ac:dyDescent="0.3">
      <c r="A54" s="520" t="s">
        <v>734</v>
      </c>
      <c r="B54" s="521"/>
      <c r="C54" s="521"/>
      <c r="D54" s="522"/>
    </row>
  </sheetData>
  <mergeCells count="21">
    <mergeCell ref="A53:D53"/>
    <mergeCell ref="A54:D54"/>
    <mergeCell ref="AV42:AV43"/>
    <mergeCell ref="A18:A19"/>
    <mergeCell ref="B18:B19"/>
    <mergeCell ref="C18:C19"/>
    <mergeCell ref="D18:D19"/>
    <mergeCell ref="A42:A43"/>
    <mergeCell ref="B42:B43"/>
    <mergeCell ref="C42:C43"/>
    <mergeCell ref="D42:D43"/>
    <mergeCell ref="A33:A34"/>
    <mergeCell ref="B33:B34"/>
    <mergeCell ref="C33:C34"/>
    <mergeCell ref="D33:D34"/>
    <mergeCell ref="AV33:AV34"/>
    <mergeCell ref="A4:A5"/>
    <mergeCell ref="B4:B5"/>
    <mergeCell ref="C4:C5"/>
    <mergeCell ref="D4:D5"/>
    <mergeCell ref="AV4:AV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BAA4-878D-48CC-8A5F-1AA457D567D7}">
  <dimension ref="A1:A138"/>
  <sheetViews>
    <sheetView topLeftCell="A10" workbookViewId="0"/>
    <sheetView workbookViewId="1"/>
  </sheetViews>
  <sheetFormatPr defaultColWidth="8.88671875" defaultRowHeight="15.75" x14ac:dyDescent="0.3"/>
  <cols>
    <col min="1" max="16384" width="8.88671875" style="30"/>
  </cols>
  <sheetData>
    <row r="1" spans="1:1" ht="15.75" customHeight="1" x14ac:dyDescent="0.3">
      <c r="A1" s="393" t="s">
        <v>197</v>
      </c>
    </row>
    <row r="2" spans="1:1" ht="15.75" customHeight="1" x14ac:dyDescent="0.3">
      <c r="A2" s="393" t="s">
        <v>56</v>
      </c>
    </row>
    <row r="3" spans="1:1" ht="15.75" customHeight="1" x14ac:dyDescent="0.3"/>
    <row r="4" spans="1:1" ht="15.75" customHeight="1" x14ac:dyDescent="0.3"/>
    <row r="5" spans="1:1" ht="15.75" customHeight="1" x14ac:dyDescent="0.3"/>
    <row r="6" spans="1:1" ht="15.75" customHeight="1" x14ac:dyDescent="0.3"/>
    <row r="7" spans="1:1" ht="15.75" customHeight="1" x14ac:dyDescent="0.3"/>
    <row r="8" spans="1:1" ht="15.75" customHeight="1" x14ac:dyDescent="0.3"/>
    <row r="9" spans="1:1" ht="15.75" customHeight="1" x14ac:dyDescent="0.3"/>
    <row r="10" spans="1:1" ht="15.75" customHeight="1" x14ac:dyDescent="0.3"/>
    <row r="11" spans="1:1" ht="15.75" customHeight="1" x14ac:dyDescent="0.3"/>
    <row r="12" spans="1:1" ht="15.75" customHeight="1" x14ac:dyDescent="0.3"/>
    <row r="13" spans="1:1" ht="15.75" customHeight="1" x14ac:dyDescent="0.3"/>
    <row r="14" spans="1:1" ht="15.75" customHeight="1" x14ac:dyDescent="0.3"/>
    <row r="15" spans="1:1" ht="15.75" customHeight="1" x14ac:dyDescent="0.3"/>
    <row r="16" spans="1:1"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F0AD-2DB8-4561-BDCF-04F347E6B230}">
  <dimension ref="A1:AV56"/>
  <sheetViews>
    <sheetView workbookViewId="0">
      <selection activeCell="K4" sqref="K4:AU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670</v>
      </c>
    </row>
    <row r="2" spans="1:48" x14ac:dyDescent="0.3">
      <c r="A2" s="37"/>
    </row>
    <row r="3" spans="1:48" x14ac:dyDescent="0.3">
      <c r="A3" s="316" t="s">
        <v>674</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tr">
        <f>A35</f>
        <v>Air Sealing</v>
      </c>
      <c r="B6" s="223">
        <f>B35</f>
        <v>20</v>
      </c>
      <c r="C6" s="445">
        <f>C35*29.3/1000</f>
        <v>1.3151170466082145</v>
      </c>
      <c r="D6" s="224">
        <v>1</v>
      </c>
      <c r="E6" s="93"/>
      <c r="F6" s="137"/>
      <c r="G6" s="117"/>
      <c r="H6" s="117"/>
      <c r="I6" s="117"/>
      <c r="J6" s="220"/>
      <c r="K6" s="445">
        <f t="shared" ref="K6:AU6" si="1">K35*29.3/1000</f>
        <v>1.3151170466082145</v>
      </c>
      <c r="L6" s="445">
        <f t="shared" si="1"/>
        <v>1.3151170466082145</v>
      </c>
      <c r="M6" s="445">
        <f t="shared" si="1"/>
        <v>1.3151170466082145</v>
      </c>
      <c r="N6" s="445">
        <f t="shared" si="1"/>
        <v>1.3151170466082145</v>
      </c>
      <c r="O6" s="445">
        <f t="shared" si="1"/>
        <v>1.3151170466082145</v>
      </c>
      <c r="P6" s="445">
        <f t="shared" si="1"/>
        <v>1.3151170466082145</v>
      </c>
      <c r="Q6" s="445">
        <f t="shared" si="1"/>
        <v>1.3151170466082145</v>
      </c>
      <c r="R6" s="445">
        <f t="shared" si="1"/>
        <v>1.3151170466082145</v>
      </c>
      <c r="S6" s="445">
        <f t="shared" si="1"/>
        <v>1.3151170466082145</v>
      </c>
      <c r="T6" s="445">
        <f t="shared" si="1"/>
        <v>1.3151170466082145</v>
      </c>
      <c r="U6" s="445">
        <f t="shared" si="1"/>
        <v>1.3151170466082145</v>
      </c>
      <c r="V6" s="445">
        <f t="shared" si="1"/>
        <v>1.3151170466082145</v>
      </c>
      <c r="W6" s="445">
        <f t="shared" si="1"/>
        <v>1.3151170466082145</v>
      </c>
      <c r="X6" s="445">
        <f t="shared" si="1"/>
        <v>1.3151170466082145</v>
      </c>
      <c r="Y6" s="445">
        <f t="shared" si="1"/>
        <v>1.3151170466082145</v>
      </c>
      <c r="Z6" s="445">
        <f t="shared" si="1"/>
        <v>1.3151170466082145</v>
      </c>
      <c r="AA6" s="445">
        <f t="shared" si="1"/>
        <v>1.3151170466082145</v>
      </c>
      <c r="AB6" s="445">
        <f t="shared" si="1"/>
        <v>1.3151170466082145</v>
      </c>
      <c r="AC6" s="445">
        <f t="shared" si="1"/>
        <v>1.3151170466082145</v>
      </c>
      <c r="AD6" s="445">
        <f t="shared" si="1"/>
        <v>1.3151170466082145</v>
      </c>
      <c r="AE6" s="445">
        <f t="shared" si="1"/>
        <v>0</v>
      </c>
      <c r="AF6" s="445">
        <f t="shared" si="1"/>
        <v>0</v>
      </c>
      <c r="AG6" s="445">
        <f t="shared" si="1"/>
        <v>0</v>
      </c>
      <c r="AH6" s="445">
        <f t="shared" si="1"/>
        <v>0</v>
      </c>
      <c r="AI6" s="445">
        <f t="shared" si="1"/>
        <v>0</v>
      </c>
      <c r="AJ6" s="445">
        <f t="shared" si="1"/>
        <v>0</v>
      </c>
      <c r="AK6" s="445">
        <f t="shared" si="1"/>
        <v>0</v>
      </c>
      <c r="AL6" s="445">
        <f t="shared" si="1"/>
        <v>0</v>
      </c>
      <c r="AM6" s="445">
        <f t="shared" si="1"/>
        <v>0</v>
      </c>
      <c r="AN6" s="445">
        <f t="shared" si="1"/>
        <v>0</v>
      </c>
      <c r="AO6" s="445">
        <f t="shared" si="1"/>
        <v>0</v>
      </c>
      <c r="AP6" s="445">
        <f t="shared" si="1"/>
        <v>0</v>
      </c>
      <c r="AQ6" s="445">
        <f t="shared" si="1"/>
        <v>0</v>
      </c>
      <c r="AR6" s="445">
        <f t="shared" si="1"/>
        <v>0</v>
      </c>
      <c r="AS6" s="445">
        <f t="shared" si="1"/>
        <v>0</v>
      </c>
      <c r="AT6" s="445">
        <f t="shared" si="1"/>
        <v>0</v>
      </c>
      <c r="AU6" s="445">
        <f t="shared" si="1"/>
        <v>0</v>
      </c>
      <c r="AV6" s="211">
        <f>SUM(E6:AU6)</f>
        <v>26.302340932164295</v>
      </c>
    </row>
    <row r="7" spans="1:48" x14ac:dyDescent="0.3">
      <c r="A7" s="222" t="str">
        <f t="shared" ref="A7:B7" si="2">A36</f>
        <v>Attic Insulation</v>
      </c>
      <c r="B7" s="223">
        <f t="shared" si="2"/>
        <v>30</v>
      </c>
      <c r="C7" s="445">
        <f t="shared" ref="C7:C11" si="3">C36*29.3/1000</f>
        <v>0.9625846967450733</v>
      </c>
      <c r="D7" s="224">
        <v>2</v>
      </c>
      <c r="E7" s="93"/>
      <c r="F7" s="137"/>
      <c r="G7" s="117"/>
      <c r="H7" s="117"/>
      <c r="I7" s="117"/>
      <c r="J7" s="220"/>
      <c r="K7" s="445">
        <f t="shared" ref="K7:AU7" si="4">K36*29.3/1000</f>
        <v>0.9625846967450733</v>
      </c>
      <c r="L7" s="445">
        <f t="shared" si="4"/>
        <v>0.9625846967450733</v>
      </c>
      <c r="M7" s="445">
        <f t="shared" si="4"/>
        <v>0.9625846967450733</v>
      </c>
      <c r="N7" s="445">
        <f t="shared" si="4"/>
        <v>0.9625846967450733</v>
      </c>
      <c r="O7" s="445">
        <f t="shared" si="4"/>
        <v>0.9625846967450733</v>
      </c>
      <c r="P7" s="445">
        <f t="shared" si="4"/>
        <v>0.9625846967450733</v>
      </c>
      <c r="Q7" s="445">
        <f t="shared" si="4"/>
        <v>0.9625846967450733</v>
      </c>
      <c r="R7" s="445">
        <f t="shared" si="4"/>
        <v>0.9625846967450733</v>
      </c>
      <c r="S7" s="445">
        <f t="shared" si="4"/>
        <v>0.9625846967450733</v>
      </c>
      <c r="T7" s="445">
        <f t="shared" si="4"/>
        <v>0.9625846967450733</v>
      </c>
      <c r="U7" s="445">
        <f t="shared" si="4"/>
        <v>0.9625846967450733</v>
      </c>
      <c r="V7" s="445">
        <f t="shared" si="4"/>
        <v>0.9625846967450733</v>
      </c>
      <c r="W7" s="445">
        <f t="shared" si="4"/>
        <v>0.9625846967450733</v>
      </c>
      <c r="X7" s="445">
        <f t="shared" si="4"/>
        <v>0.9625846967450733</v>
      </c>
      <c r="Y7" s="445">
        <f t="shared" si="4"/>
        <v>0.9625846967450733</v>
      </c>
      <c r="Z7" s="445">
        <f t="shared" si="4"/>
        <v>0.9625846967450733</v>
      </c>
      <c r="AA7" s="445">
        <f t="shared" si="4"/>
        <v>0.9625846967450733</v>
      </c>
      <c r="AB7" s="445">
        <f t="shared" si="4"/>
        <v>0.9625846967450733</v>
      </c>
      <c r="AC7" s="445">
        <f t="shared" si="4"/>
        <v>0.9625846967450733</v>
      </c>
      <c r="AD7" s="445">
        <f t="shared" si="4"/>
        <v>0.9625846967450733</v>
      </c>
      <c r="AE7" s="445">
        <f t="shared" si="4"/>
        <v>0.9625846967450733</v>
      </c>
      <c r="AF7" s="445">
        <f t="shared" si="4"/>
        <v>0.9625846967450733</v>
      </c>
      <c r="AG7" s="445">
        <f t="shared" si="4"/>
        <v>0.9625846967450733</v>
      </c>
      <c r="AH7" s="445">
        <f t="shared" si="4"/>
        <v>0.9625846967450733</v>
      </c>
      <c r="AI7" s="445">
        <f t="shared" si="4"/>
        <v>0.9625846967450733</v>
      </c>
      <c r="AJ7" s="445">
        <f t="shared" si="4"/>
        <v>0.9625846967450733</v>
      </c>
      <c r="AK7" s="445">
        <f t="shared" si="4"/>
        <v>0.9625846967450733</v>
      </c>
      <c r="AL7" s="445">
        <f t="shared" si="4"/>
        <v>0.9625846967450733</v>
      </c>
      <c r="AM7" s="445">
        <f t="shared" si="4"/>
        <v>0.9625846967450733</v>
      </c>
      <c r="AN7" s="445">
        <f t="shared" si="4"/>
        <v>0.9625846967450733</v>
      </c>
      <c r="AO7" s="445">
        <f t="shared" si="4"/>
        <v>0</v>
      </c>
      <c r="AP7" s="445">
        <f t="shared" si="4"/>
        <v>0</v>
      </c>
      <c r="AQ7" s="445">
        <f t="shared" si="4"/>
        <v>0</v>
      </c>
      <c r="AR7" s="445">
        <f t="shared" si="4"/>
        <v>0</v>
      </c>
      <c r="AS7" s="445">
        <f t="shared" si="4"/>
        <v>0</v>
      </c>
      <c r="AT7" s="445">
        <f t="shared" si="4"/>
        <v>0</v>
      </c>
      <c r="AU7" s="445">
        <f t="shared" si="4"/>
        <v>0</v>
      </c>
      <c r="AV7" s="211">
        <f t="shared" ref="AV7:AV13" si="5">SUM(E7:AU7)</f>
        <v>28.877540902352187</v>
      </c>
    </row>
    <row r="8" spans="1:48" x14ac:dyDescent="0.3">
      <c r="A8" s="222" t="str">
        <f t="shared" ref="A8:B8" si="6">A37</f>
        <v>Crawl Space Insulation</v>
      </c>
      <c r="B8" s="223">
        <f t="shared" si="6"/>
        <v>30</v>
      </c>
      <c r="C8" s="445">
        <f t="shared" si="3"/>
        <v>1.8230195930857469</v>
      </c>
      <c r="D8" s="224">
        <v>3</v>
      </c>
      <c r="E8" s="93"/>
      <c r="F8" s="137"/>
      <c r="G8" s="117"/>
      <c r="H8" s="117"/>
      <c r="I8" s="117"/>
      <c r="J8" s="220"/>
      <c r="K8" s="445">
        <f t="shared" ref="K8:AU8" si="7">K37*29.3/1000</f>
        <v>1.8230195930857469</v>
      </c>
      <c r="L8" s="445">
        <f t="shared" si="7"/>
        <v>1.8230195930857469</v>
      </c>
      <c r="M8" s="445">
        <f t="shared" si="7"/>
        <v>1.8230195930857469</v>
      </c>
      <c r="N8" s="445">
        <f t="shared" si="7"/>
        <v>1.8230195930857469</v>
      </c>
      <c r="O8" s="445">
        <f t="shared" si="7"/>
        <v>1.8230195930857469</v>
      </c>
      <c r="P8" s="445">
        <f t="shared" si="7"/>
        <v>1.8230195930857469</v>
      </c>
      <c r="Q8" s="445">
        <f t="shared" si="7"/>
        <v>1.8230195930857469</v>
      </c>
      <c r="R8" s="445">
        <f t="shared" si="7"/>
        <v>1.8230195930857469</v>
      </c>
      <c r="S8" s="445">
        <f t="shared" si="7"/>
        <v>1.8230195930857469</v>
      </c>
      <c r="T8" s="445">
        <f t="shared" si="7"/>
        <v>1.8230195930857469</v>
      </c>
      <c r="U8" s="445">
        <f t="shared" si="7"/>
        <v>1.8230195930857469</v>
      </c>
      <c r="V8" s="445">
        <f t="shared" si="7"/>
        <v>1.8230195930857469</v>
      </c>
      <c r="W8" s="445">
        <f t="shared" si="7"/>
        <v>1.8230195930857469</v>
      </c>
      <c r="X8" s="445">
        <f t="shared" si="7"/>
        <v>1.8230195930857469</v>
      </c>
      <c r="Y8" s="445">
        <f t="shared" si="7"/>
        <v>1.8230195930857469</v>
      </c>
      <c r="Z8" s="445">
        <f t="shared" si="7"/>
        <v>1.8230195930857469</v>
      </c>
      <c r="AA8" s="445">
        <f t="shared" si="7"/>
        <v>1.8230195930857469</v>
      </c>
      <c r="AB8" s="445">
        <f t="shared" si="7"/>
        <v>1.8230195930857469</v>
      </c>
      <c r="AC8" s="445">
        <f t="shared" si="7"/>
        <v>1.8230195930857469</v>
      </c>
      <c r="AD8" s="445">
        <f t="shared" si="7"/>
        <v>1.8230195930857469</v>
      </c>
      <c r="AE8" s="445">
        <f t="shared" si="7"/>
        <v>1.8230195930857469</v>
      </c>
      <c r="AF8" s="445">
        <f t="shared" si="7"/>
        <v>1.8230195930857469</v>
      </c>
      <c r="AG8" s="445">
        <f t="shared" si="7"/>
        <v>1.8230195930857469</v>
      </c>
      <c r="AH8" s="445">
        <f t="shared" si="7"/>
        <v>1.8230195930857469</v>
      </c>
      <c r="AI8" s="445">
        <f t="shared" si="7"/>
        <v>1.8230195930857469</v>
      </c>
      <c r="AJ8" s="445">
        <f t="shared" si="7"/>
        <v>1.8230195930857469</v>
      </c>
      <c r="AK8" s="445">
        <f t="shared" si="7"/>
        <v>1.8230195930857469</v>
      </c>
      <c r="AL8" s="445">
        <f t="shared" si="7"/>
        <v>1.8230195930857469</v>
      </c>
      <c r="AM8" s="445">
        <f t="shared" si="7"/>
        <v>1.8230195930857469</v>
      </c>
      <c r="AN8" s="445">
        <f t="shared" si="7"/>
        <v>1.8230195930857469</v>
      </c>
      <c r="AO8" s="445">
        <f t="shared" si="7"/>
        <v>0</v>
      </c>
      <c r="AP8" s="445">
        <f t="shared" si="7"/>
        <v>0</v>
      </c>
      <c r="AQ8" s="445">
        <f t="shared" si="7"/>
        <v>0</v>
      </c>
      <c r="AR8" s="445">
        <f t="shared" si="7"/>
        <v>0</v>
      </c>
      <c r="AS8" s="445">
        <f t="shared" si="7"/>
        <v>0</v>
      </c>
      <c r="AT8" s="445">
        <f t="shared" si="7"/>
        <v>0</v>
      </c>
      <c r="AU8" s="445">
        <f t="shared" si="7"/>
        <v>0</v>
      </c>
      <c r="AV8" s="211">
        <f t="shared" ref="AV8" si="8">SUM(E8:AU8)</f>
        <v>54.690587792572394</v>
      </c>
    </row>
    <row r="9" spans="1:48" x14ac:dyDescent="0.3">
      <c r="A9" s="222" t="str">
        <f t="shared" ref="A9:B9" si="9">A38</f>
        <v>Floor Insulation</v>
      </c>
      <c r="B9" s="223">
        <f t="shared" si="9"/>
        <v>30</v>
      </c>
      <c r="C9" s="445">
        <f t="shared" si="3"/>
        <v>4.7171899454913833</v>
      </c>
      <c r="D9" s="224">
        <v>4</v>
      </c>
      <c r="E9" s="93"/>
      <c r="F9" s="137"/>
      <c r="G9" s="117"/>
      <c r="H9" s="117"/>
      <c r="I9" s="117"/>
      <c r="J9" s="220"/>
      <c r="K9" s="445">
        <f t="shared" ref="K9:AU9" si="10">K38*29.3/1000</f>
        <v>4.7171899454913833</v>
      </c>
      <c r="L9" s="445">
        <f t="shared" si="10"/>
        <v>4.7171899454913833</v>
      </c>
      <c r="M9" s="445">
        <f t="shared" si="10"/>
        <v>4.7171899454913833</v>
      </c>
      <c r="N9" s="445">
        <f t="shared" si="10"/>
        <v>4.7171899454913833</v>
      </c>
      <c r="O9" s="445">
        <f t="shared" si="10"/>
        <v>4.7171899454913833</v>
      </c>
      <c r="P9" s="445">
        <f t="shared" si="10"/>
        <v>4.7171899454913833</v>
      </c>
      <c r="Q9" s="445">
        <f t="shared" si="10"/>
        <v>4.7171899454913833</v>
      </c>
      <c r="R9" s="445">
        <f t="shared" si="10"/>
        <v>4.7171899454913833</v>
      </c>
      <c r="S9" s="445">
        <f t="shared" si="10"/>
        <v>4.7171899454913833</v>
      </c>
      <c r="T9" s="445">
        <f t="shared" si="10"/>
        <v>4.7171899454913833</v>
      </c>
      <c r="U9" s="445">
        <f t="shared" si="10"/>
        <v>4.7171899454913833</v>
      </c>
      <c r="V9" s="445">
        <f t="shared" si="10"/>
        <v>4.7171899454913833</v>
      </c>
      <c r="W9" s="445">
        <f t="shared" si="10"/>
        <v>4.7171899454913833</v>
      </c>
      <c r="X9" s="445">
        <f t="shared" si="10"/>
        <v>4.7171899454913833</v>
      </c>
      <c r="Y9" s="445">
        <f t="shared" si="10"/>
        <v>4.7171899454913833</v>
      </c>
      <c r="Z9" s="445">
        <f t="shared" si="10"/>
        <v>4.7171899454913833</v>
      </c>
      <c r="AA9" s="445">
        <f t="shared" si="10"/>
        <v>4.7171899454913833</v>
      </c>
      <c r="AB9" s="445">
        <f t="shared" si="10"/>
        <v>4.7171899454913833</v>
      </c>
      <c r="AC9" s="445">
        <f t="shared" si="10"/>
        <v>4.7171899454913833</v>
      </c>
      <c r="AD9" s="445">
        <f t="shared" si="10"/>
        <v>4.7171899454913833</v>
      </c>
      <c r="AE9" s="445">
        <f t="shared" si="10"/>
        <v>4.7171899454913833</v>
      </c>
      <c r="AF9" s="445">
        <f t="shared" si="10"/>
        <v>4.7171899454913833</v>
      </c>
      <c r="AG9" s="445">
        <f t="shared" si="10"/>
        <v>4.7171899454913833</v>
      </c>
      <c r="AH9" s="445">
        <f t="shared" si="10"/>
        <v>4.7171899454913833</v>
      </c>
      <c r="AI9" s="445">
        <f t="shared" si="10"/>
        <v>4.7171899454913833</v>
      </c>
      <c r="AJ9" s="445">
        <f t="shared" si="10"/>
        <v>4.7171899454913833</v>
      </c>
      <c r="AK9" s="445">
        <f t="shared" si="10"/>
        <v>4.7171899454913833</v>
      </c>
      <c r="AL9" s="445">
        <f t="shared" si="10"/>
        <v>4.7171899454913833</v>
      </c>
      <c r="AM9" s="445">
        <f t="shared" si="10"/>
        <v>4.7171899454913833</v>
      </c>
      <c r="AN9" s="445">
        <f t="shared" si="10"/>
        <v>4.7171899454913833</v>
      </c>
      <c r="AO9" s="445">
        <f t="shared" si="10"/>
        <v>0</v>
      </c>
      <c r="AP9" s="445">
        <f t="shared" si="10"/>
        <v>0</v>
      </c>
      <c r="AQ9" s="445">
        <f t="shared" si="10"/>
        <v>0</v>
      </c>
      <c r="AR9" s="445">
        <f t="shared" si="10"/>
        <v>0</v>
      </c>
      <c r="AS9" s="445">
        <f t="shared" si="10"/>
        <v>0</v>
      </c>
      <c r="AT9" s="445">
        <f t="shared" si="10"/>
        <v>0</v>
      </c>
      <c r="AU9" s="445">
        <f t="shared" si="10"/>
        <v>0</v>
      </c>
      <c r="AV9" s="211">
        <f t="shared" si="5"/>
        <v>141.5156983647415</v>
      </c>
    </row>
    <row r="10" spans="1:48" x14ac:dyDescent="0.3">
      <c r="A10" s="222" t="str">
        <f t="shared" ref="A10:B10" si="11">A39</f>
        <v>Wall Insulation</v>
      </c>
      <c r="B10" s="223">
        <f t="shared" si="11"/>
        <v>30</v>
      </c>
      <c r="C10" s="445">
        <f t="shared" si="3"/>
        <v>0.17864937870685466</v>
      </c>
      <c r="D10" s="224">
        <v>5</v>
      </c>
      <c r="E10" s="93"/>
      <c r="F10" s="137"/>
      <c r="G10" s="117"/>
      <c r="H10" s="117"/>
      <c r="I10" s="117"/>
      <c r="J10" s="220"/>
      <c r="K10" s="445">
        <f t="shared" ref="K10:AU10" si="12">K39*29.3/1000</f>
        <v>0.17864937870685466</v>
      </c>
      <c r="L10" s="445">
        <f t="shared" si="12"/>
        <v>0.17864937870685466</v>
      </c>
      <c r="M10" s="445">
        <f t="shared" si="12"/>
        <v>0.17864937870685466</v>
      </c>
      <c r="N10" s="445">
        <f t="shared" si="12"/>
        <v>0.17864937870685466</v>
      </c>
      <c r="O10" s="445">
        <f t="shared" si="12"/>
        <v>0.17864937870685466</v>
      </c>
      <c r="P10" s="445">
        <f t="shared" si="12"/>
        <v>0.17864937870685466</v>
      </c>
      <c r="Q10" s="445">
        <f t="shared" si="12"/>
        <v>0.17864937870685466</v>
      </c>
      <c r="R10" s="445">
        <f t="shared" si="12"/>
        <v>0.17864937870685466</v>
      </c>
      <c r="S10" s="445">
        <f t="shared" si="12"/>
        <v>0.17864937870685466</v>
      </c>
      <c r="T10" s="445">
        <f t="shared" si="12"/>
        <v>0.17864937870685466</v>
      </c>
      <c r="U10" s="445">
        <f t="shared" si="12"/>
        <v>0.17864937870685466</v>
      </c>
      <c r="V10" s="445">
        <f t="shared" si="12"/>
        <v>0.17864937870685466</v>
      </c>
      <c r="W10" s="445">
        <f t="shared" si="12"/>
        <v>0.17864937870685466</v>
      </c>
      <c r="X10" s="445">
        <f t="shared" si="12"/>
        <v>0.17864937870685466</v>
      </c>
      <c r="Y10" s="445">
        <f t="shared" si="12"/>
        <v>0.17864937870685466</v>
      </c>
      <c r="Z10" s="445">
        <f t="shared" si="12"/>
        <v>0.17864937870685466</v>
      </c>
      <c r="AA10" s="445">
        <f t="shared" si="12"/>
        <v>0.17864937870685466</v>
      </c>
      <c r="AB10" s="445">
        <f t="shared" si="12"/>
        <v>0.17864937870685466</v>
      </c>
      <c r="AC10" s="445">
        <f t="shared" si="12"/>
        <v>0.17864937870685466</v>
      </c>
      <c r="AD10" s="445">
        <f t="shared" si="12"/>
        <v>0.17864937870685466</v>
      </c>
      <c r="AE10" s="445">
        <f t="shared" si="12"/>
        <v>0.17864937870685466</v>
      </c>
      <c r="AF10" s="445">
        <f t="shared" si="12"/>
        <v>0.17864937870685466</v>
      </c>
      <c r="AG10" s="445">
        <f t="shared" si="12"/>
        <v>0.17864937870685466</v>
      </c>
      <c r="AH10" s="445">
        <f t="shared" si="12"/>
        <v>0.17864937870685466</v>
      </c>
      <c r="AI10" s="445">
        <f t="shared" si="12"/>
        <v>0.17864937870685466</v>
      </c>
      <c r="AJ10" s="445">
        <f t="shared" si="12"/>
        <v>0.17864937870685466</v>
      </c>
      <c r="AK10" s="445">
        <f t="shared" si="12"/>
        <v>0.17864937870685466</v>
      </c>
      <c r="AL10" s="445">
        <f t="shared" si="12"/>
        <v>0.17864937870685466</v>
      </c>
      <c r="AM10" s="445">
        <f t="shared" si="12"/>
        <v>0.17864937870685466</v>
      </c>
      <c r="AN10" s="445">
        <f t="shared" si="12"/>
        <v>0.17864937870685466</v>
      </c>
      <c r="AO10" s="445">
        <f t="shared" si="12"/>
        <v>0</v>
      </c>
      <c r="AP10" s="445">
        <f t="shared" si="12"/>
        <v>0</v>
      </c>
      <c r="AQ10" s="445">
        <f t="shared" si="12"/>
        <v>0</v>
      </c>
      <c r="AR10" s="445">
        <f t="shared" si="12"/>
        <v>0</v>
      </c>
      <c r="AS10" s="445">
        <f t="shared" si="12"/>
        <v>0</v>
      </c>
      <c r="AT10" s="445">
        <f t="shared" si="12"/>
        <v>0</v>
      </c>
      <c r="AU10" s="445">
        <f t="shared" si="12"/>
        <v>0</v>
      </c>
      <c r="AV10" s="211">
        <f t="shared" si="5"/>
        <v>5.3594813612056393</v>
      </c>
    </row>
    <row r="11" spans="1:48" x14ac:dyDescent="0.3">
      <c r="A11" s="222" t="str">
        <f t="shared" ref="A11:B11" si="13">A40</f>
        <v>Rim Joist Insulation</v>
      </c>
      <c r="B11" s="223">
        <f t="shared" si="13"/>
        <v>30</v>
      </c>
      <c r="C11" s="445">
        <f t="shared" si="3"/>
        <v>0.38868963181267219</v>
      </c>
      <c r="D11" s="224">
        <v>6</v>
      </c>
      <c r="E11" s="93"/>
      <c r="F11" s="137"/>
      <c r="G11" s="117"/>
      <c r="H11" s="117"/>
      <c r="I11" s="117"/>
      <c r="J11" s="220"/>
      <c r="K11" s="445">
        <f t="shared" ref="K11:AU11" si="14">K40*29.3/1000</f>
        <v>0.38868963181267219</v>
      </c>
      <c r="L11" s="445">
        <f t="shared" si="14"/>
        <v>0.38868963181267219</v>
      </c>
      <c r="M11" s="445">
        <f t="shared" si="14"/>
        <v>0.38868963181267219</v>
      </c>
      <c r="N11" s="445">
        <f t="shared" si="14"/>
        <v>0.38868963181267219</v>
      </c>
      <c r="O11" s="445">
        <f t="shared" si="14"/>
        <v>0.38868963181267219</v>
      </c>
      <c r="P11" s="445">
        <f t="shared" si="14"/>
        <v>0.38868963181267219</v>
      </c>
      <c r="Q11" s="445">
        <f t="shared" si="14"/>
        <v>0.38868963181267219</v>
      </c>
      <c r="R11" s="445">
        <f t="shared" si="14"/>
        <v>0.38868963181267219</v>
      </c>
      <c r="S11" s="445">
        <f t="shared" si="14"/>
        <v>0.38868963181267219</v>
      </c>
      <c r="T11" s="445">
        <f t="shared" si="14"/>
        <v>0.38868963181267219</v>
      </c>
      <c r="U11" s="445">
        <f t="shared" si="14"/>
        <v>0.38868963181267219</v>
      </c>
      <c r="V11" s="445">
        <f t="shared" si="14"/>
        <v>0.38868963181267219</v>
      </c>
      <c r="W11" s="445">
        <f t="shared" si="14"/>
        <v>0.38868963181267219</v>
      </c>
      <c r="X11" s="445">
        <f t="shared" si="14"/>
        <v>0.38868963181267219</v>
      </c>
      <c r="Y11" s="445">
        <f t="shared" si="14"/>
        <v>0.38868963181267219</v>
      </c>
      <c r="Z11" s="445">
        <f t="shared" si="14"/>
        <v>0.38868963181267219</v>
      </c>
      <c r="AA11" s="445">
        <f t="shared" si="14"/>
        <v>0.38868963181267219</v>
      </c>
      <c r="AB11" s="445">
        <f t="shared" si="14"/>
        <v>0.38868963181267219</v>
      </c>
      <c r="AC11" s="445">
        <f t="shared" si="14"/>
        <v>0.38868963181267219</v>
      </c>
      <c r="AD11" s="445">
        <f t="shared" si="14"/>
        <v>0.38868963181267219</v>
      </c>
      <c r="AE11" s="445">
        <f t="shared" si="14"/>
        <v>0.38868963181267219</v>
      </c>
      <c r="AF11" s="445">
        <f t="shared" si="14"/>
        <v>0.38868963181267219</v>
      </c>
      <c r="AG11" s="445">
        <f t="shared" si="14"/>
        <v>0.38868963181267219</v>
      </c>
      <c r="AH11" s="445">
        <f t="shared" si="14"/>
        <v>0.38868963181267219</v>
      </c>
      <c r="AI11" s="445">
        <f t="shared" si="14"/>
        <v>0.38868963181267219</v>
      </c>
      <c r="AJ11" s="445">
        <f t="shared" si="14"/>
        <v>0.38868963181267219</v>
      </c>
      <c r="AK11" s="445">
        <f t="shared" si="14"/>
        <v>0.38868963181267219</v>
      </c>
      <c r="AL11" s="445">
        <f t="shared" si="14"/>
        <v>0.38868963181267219</v>
      </c>
      <c r="AM11" s="445">
        <f t="shared" si="14"/>
        <v>0.38868963181267219</v>
      </c>
      <c r="AN11" s="445">
        <f t="shared" si="14"/>
        <v>0.38868963181267219</v>
      </c>
      <c r="AO11" s="445">
        <f t="shared" si="14"/>
        <v>0</v>
      </c>
      <c r="AP11" s="445">
        <f t="shared" si="14"/>
        <v>0</v>
      </c>
      <c r="AQ11" s="445">
        <f t="shared" si="14"/>
        <v>0</v>
      </c>
      <c r="AR11" s="445">
        <f t="shared" si="14"/>
        <v>0</v>
      </c>
      <c r="AS11" s="445">
        <f t="shared" si="14"/>
        <v>0</v>
      </c>
      <c r="AT11" s="445">
        <f t="shared" si="14"/>
        <v>0</v>
      </c>
      <c r="AU11" s="445">
        <f t="shared" si="14"/>
        <v>0</v>
      </c>
      <c r="AV11" s="211">
        <f t="shared" si="5"/>
        <v>11.660688954380166</v>
      </c>
    </row>
    <row r="12" spans="1:48" x14ac:dyDescent="0.3">
      <c r="A12" s="222" t="str">
        <f>A48&amp;" (Propane)"</f>
        <v>Air Sealing (Propane)</v>
      </c>
      <c r="B12" s="223">
        <f t="shared" ref="B12:D12" si="15">B48</f>
        <v>20</v>
      </c>
      <c r="C12" s="445">
        <f>C48*29.3/1000</f>
        <v>1.6124843625151497</v>
      </c>
      <c r="D12" s="224">
        <f t="shared" si="15"/>
        <v>1</v>
      </c>
      <c r="E12" s="93"/>
      <c r="F12" s="137"/>
      <c r="G12" s="117"/>
      <c r="H12" s="117"/>
      <c r="I12" s="117"/>
      <c r="J12" s="220"/>
      <c r="K12" s="445">
        <f>K48*29.3/1000</f>
        <v>1.6124843625151497</v>
      </c>
      <c r="L12" s="445">
        <f t="shared" ref="L12:AU13" si="16">L48*29.3/1000</f>
        <v>1.6124843625151497</v>
      </c>
      <c r="M12" s="445">
        <f t="shared" si="16"/>
        <v>1.6124843625151497</v>
      </c>
      <c r="N12" s="445">
        <f t="shared" si="16"/>
        <v>1.6124843625151497</v>
      </c>
      <c r="O12" s="445">
        <f t="shared" si="16"/>
        <v>1.6124843625151497</v>
      </c>
      <c r="P12" s="445">
        <f t="shared" si="16"/>
        <v>1.6124843625151497</v>
      </c>
      <c r="Q12" s="445">
        <f t="shared" si="16"/>
        <v>1.6124843625151497</v>
      </c>
      <c r="R12" s="445">
        <f t="shared" si="16"/>
        <v>1.6124843625151497</v>
      </c>
      <c r="S12" s="445">
        <f t="shared" si="16"/>
        <v>1.6124843625151497</v>
      </c>
      <c r="T12" s="445">
        <f t="shared" si="16"/>
        <v>1.6124843625151497</v>
      </c>
      <c r="U12" s="445">
        <f t="shared" si="16"/>
        <v>1.6124843625151497</v>
      </c>
      <c r="V12" s="445">
        <f t="shared" si="16"/>
        <v>1.6124843625151497</v>
      </c>
      <c r="W12" s="445">
        <f t="shared" si="16"/>
        <v>1.6124843625151497</v>
      </c>
      <c r="X12" s="445">
        <f t="shared" si="16"/>
        <v>1.6124843625151497</v>
      </c>
      <c r="Y12" s="445">
        <f t="shared" si="16"/>
        <v>1.6124843625151497</v>
      </c>
      <c r="Z12" s="445">
        <f t="shared" si="16"/>
        <v>1.6124843625151497</v>
      </c>
      <c r="AA12" s="445">
        <f t="shared" si="16"/>
        <v>1.6124843625151497</v>
      </c>
      <c r="AB12" s="445">
        <f t="shared" si="16"/>
        <v>1.6124843625151497</v>
      </c>
      <c r="AC12" s="445">
        <f t="shared" si="16"/>
        <v>1.6124843625151497</v>
      </c>
      <c r="AD12" s="445">
        <f t="shared" si="16"/>
        <v>1.6124843625151497</v>
      </c>
      <c r="AE12" s="445">
        <f t="shared" si="16"/>
        <v>0</v>
      </c>
      <c r="AF12" s="445">
        <f t="shared" si="16"/>
        <v>0</v>
      </c>
      <c r="AG12" s="445">
        <f t="shared" si="16"/>
        <v>0</v>
      </c>
      <c r="AH12" s="445">
        <f t="shared" si="16"/>
        <v>0</v>
      </c>
      <c r="AI12" s="445">
        <f t="shared" si="16"/>
        <v>0</v>
      </c>
      <c r="AJ12" s="445">
        <f t="shared" si="16"/>
        <v>0</v>
      </c>
      <c r="AK12" s="445">
        <f t="shared" si="16"/>
        <v>0</v>
      </c>
      <c r="AL12" s="445">
        <f t="shared" si="16"/>
        <v>0</v>
      </c>
      <c r="AM12" s="445">
        <f t="shared" si="16"/>
        <v>0</v>
      </c>
      <c r="AN12" s="445">
        <f t="shared" si="16"/>
        <v>0</v>
      </c>
      <c r="AO12" s="445">
        <f t="shared" si="16"/>
        <v>0</v>
      </c>
      <c r="AP12" s="445">
        <f t="shared" si="16"/>
        <v>0</v>
      </c>
      <c r="AQ12" s="445">
        <f t="shared" si="16"/>
        <v>0</v>
      </c>
      <c r="AR12" s="445">
        <f t="shared" si="16"/>
        <v>0</v>
      </c>
      <c r="AS12" s="445">
        <f t="shared" si="16"/>
        <v>0</v>
      </c>
      <c r="AT12" s="445">
        <f t="shared" si="16"/>
        <v>0</v>
      </c>
      <c r="AU12" s="445">
        <f t="shared" si="16"/>
        <v>0</v>
      </c>
      <c r="AV12" s="211">
        <f t="shared" si="5"/>
        <v>32.249687250303005</v>
      </c>
    </row>
    <row r="13" spans="1:48" x14ac:dyDescent="0.3">
      <c r="A13" s="222" t="str">
        <f>A49&amp;" (Propane)"</f>
        <v>Attic Insulation (Propane)</v>
      </c>
      <c r="B13" s="223">
        <f>B49</f>
        <v>30</v>
      </c>
      <c r="C13" s="445">
        <f>C49*29.3/1000</f>
        <v>1.5902778761131389</v>
      </c>
      <c r="D13" s="224">
        <f>D49</f>
        <v>1</v>
      </c>
      <c r="E13" s="93"/>
      <c r="F13" s="137"/>
      <c r="G13" s="117"/>
      <c r="H13" s="117"/>
      <c r="I13" s="117"/>
      <c r="J13" s="220"/>
      <c r="K13" s="445">
        <f t="shared" ref="K13" si="17">K49*29.3/1000</f>
        <v>1.5902778761131389</v>
      </c>
      <c r="L13" s="445">
        <f t="shared" si="16"/>
        <v>1.5902778761131389</v>
      </c>
      <c r="M13" s="445">
        <f t="shared" si="16"/>
        <v>1.5902778761131389</v>
      </c>
      <c r="N13" s="445">
        <f t="shared" si="16"/>
        <v>1.5902778761131389</v>
      </c>
      <c r="O13" s="445">
        <f t="shared" si="16"/>
        <v>1.5902778761131389</v>
      </c>
      <c r="P13" s="445">
        <f t="shared" si="16"/>
        <v>1.5902778761131389</v>
      </c>
      <c r="Q13" s="445">
        <f t="shared" si="16"/>
        <v>1.5902778761131389</v>
      </c>
      <c r="R13" s="445">
        <f t="shared" si="16"/>
        <v>1.5902778761131389</v>
      </c>
      <c r="S13" s="445">
        <f t="shared" si="16"/>
        <v>1.5902778761131389</v>
      </c>
      <c r="T13" s="445">
        <f t="shared" si="16"/>
        <v>1.5902778761131389</v>
      </c>
      <c r="U13" s="445">
        <f t="shared" si="16"/>
        <v>1.5902778761131389</v>
      </c>
      <c r="V13" s="445">
        <f t="shared" si="16"/>
        <v>1.5902778761131389</v>
      </c>
      <c r="W13" s="445">
        <f t="shared" si="16"/>
        <v>1.5902778761131389</v>
      </c>
      <c r="X13" s="445">
        <f t="shared" si="16"/>
        <v>1.5902778761131389</v>
      </c>
      <c r="Y13" s="445">
        <f t="shared" si="16"/>
        <v>1.5902778761131389</v>
      </c>
      <c r="Z13" s="445">
        <f t="shared" si="16"/>
        <v>1.5902778761131389</v>
      </c>
      <c r="AA13" s="445">
        <f t="shared" si="16"/>
        <v>1.5902778761131389</v>
      </c>
      <c r="AB13" s="445">
        <f t="shared" si="16"/>
        <v>1.5902778761131389</v>
      </c>
      <c r="AC13" s="445">
        <f t="shared" si="16"/>
        <v>1.5902778761131389</v>
      </c>
      <c r="AD13" s="445">
        <f t="shared" si="16"/>
        <v>1.5902778761131389</v>
      </c>
      <c r="AE13" s="445">
        <f t="shared" si="16"/>
        <v>1.5902778761131389</v>
      </c>
      <c r="AF13" s="445">
        <f t="shared" si="16"/>
        <v>1.5902778761131389</v>
      </c>
      <c r="AG13" s="445">
        <f t="shared" si="16"/>
        <v>1.5902778761131389</v>
      </c>
      <c r="AH13" s="445">
        <f t="shared" si="16"/>
        <v>1.5902778761131389</v>
      </c>
      <c r="AI13" s="445">
        <f t="shared" si="16"/>
        <v>1.5902778761131389</v>
      </c>
      <c r="AJ13" s="445">
        <f t="shared" si="16"/>
        <v>1.5902778761131389</v>
      </c>
      <c r="AK13" s="445">
        <f t="shared" si="16"/>
        <v>1.5902778761131389</v>
      </c>
      <c r="AL13" s="445">
        <f t="shared" si="16"/>
        <v>1.5902778761131389</v>
      </c>
      <c r="AM13" s="445">
        <f t="shared" si="16"/>
        <v>1.5902778761131389</v>
      </c>
      <c r="AN13" s="445">
        <f t="shared" si="16"/>
        <v>1.5902778761131389</v>
      </c>
      <c r="AO13" s="445">
        <f t="shared" si="16"/>
        <v>0</v>
      </c>
      <c r="AP13" s="445">
        <f t="shared" si="16"/>
        <v>0</v>
      </c>
      <c r="AQ13" s="445">
        <f t="shared" si="16"/>
        <v>0</v>
      </c>
      <c r="AR13" s="445">
        <f t="shared" si="16"/>
        <v>0</v>
      </c>
      <c r="AS13" s="445">
        <f t="shared" si="16"/>
        <v>0</v>
      </c>
      <c r="AT13" s="445">
        <f t="shared" si="16"/>
        <v>0</v>
      </c>
      <c r="AU13" s="445">
        <f t="shared" si="16"/>
        <v>0</v>
      </c>
      <c r="AV13" s="211">
        <f t="shared" si="5"/>
        <v>47.708336283394182</v>
      </c>
    </row>
    <row r="14" spans="1:48" x14ac:dyDescent="0.3">
      <c r="A14" s="183" t="s">
        <v>480</v>
      </c>
      <c r="B14" s="199"/>
      <c r="C14" s="447">
        <f>SUM(C6:C13)</f>
        <v>12.588012531078231</v>
      </c>
      <c r="D14" s="208">
        <f>K14/C14</f>
        <v>1</v>
      </c>
      <c r="E14" s="95"/>
      <c r="F14" s="95"/>
      <c r="G14" s="221"/>
      <c r="H14" s="221"/>
      <c r="I14" s="221"/>
      <c r="J14" s="96"/>
      <c r="K14" s="446">
        <f t="shared" ref="K14:AV14" si="18">SUM(K6:K13)</f>
        <v>12.588012531078231</v>
      </c>
      <c r="L14" s="446">
        <f t="shared" si="18"/>
        <v>12.588012531078231</v>
      </c>
      <c r="M14" s="446">
        <f t="shared" si="18"/>
        <v>12.588012531078231</v>
      </c>
      <c r="N14" s="446">
        <f t="shared" si="18"/>
        <v>12.588012531078231</v>
      </c>
      <c r="O14" s="446">
        <f t="shared" si="18"/>
        <v>12.588012531078231</v>
      </c>
      <c r="P14" s="446">
        <f t="shared" si="18"/>
        <v>12.588012531078231</v>
      </c>
      <c r="Q14" s="446">
        <f t="shared" si="18"/>
        <v>12.588012531078231</v>
      </c>
      <c r="R14" s="446">
        <f t="shared" si="18"/>
        <v>12.588012531078231</v>
      </c>
      <c r="S14" s="446">
        <f t="shared" si="18"/>
        <v>12.588012531078231</v>
      </c>
      <c r="T14" s="446">
        <f t="shared" si="18"/>
        <v>12.588012531078231</v>
      </c>
      <c r="U14" s="446">
        <f t="shared" si="18"/>
        <v>12.588012531078231</v>
      </c>
      <c r="V14" s="446">
        <f t="shared" si="18"/>
        <v>12.588012531078231</v>
      </c>
      <c r="W14" s="446">
        <f t="shared" si="18"/>
        <v>12.588012531078231</v>
      </c>
      <c r="X14" s="446">
        <f t="shared" si="18"/>
        <v>12.588012531078231</v>
      </c>
      <c r="Y14" s="446">
        <f t="shared" si="18"/>
        <v>12.588012531078231</v>
      </c>
      <c r="Z14" s="446">
        <f t="shared" si="18"/>
        <v>12.588012531078231</v>
      </c>
      <c r="AA14" s="446">
        <f t="shared" si="18"/>
        <v>12.588012531078231</v>
      </c>
      <c r="AB14" s="446">
        <f t="shared" si="18"/>
        <v>12.588012531078231</v>
      </c>
      <c r="AC14" s="446">
        <f t="shared" si="18"/>
        <v>12.588012531078231</v>
      </c>
      <c r="AD14" s="446">
        <f t="shared" si="18"/>
        <v>12.588012531078231</v>
      </c>
      <c r="AE14" s="446">
        <f t="shared" si="18"/>
        <v>9.6604111219548692</v>
      </c>
      <c r="AF14" s="446">
        <f t="shared" si="18"/>
        <v>9.6604111219548692</v>
      </c>
      <c r="AG14" s="446">
        <f t="shared" si="18"/>
        <v>9.6604111219548692</v>
      </c>
      <c r="AH14" s="446">
        <f t="shared" si="18"/>
        <v>9.6604111219548692</v>
      </c>
      <c r="AI14" s="446">
        <f t="shared" si="18"/>
        <v>9.6604111219548692</v>
      </c>
      <c r="AJ14" s="446">
        <f t="shared" si="18"/>
        <v>9.6604111219548692</v>
      </c>
      <c r="AK14" s="446">
        <f t="shared" si="18"/>
        <v>9.6604111219548692</v>
      </c>
      <c r="AL14" s="446">
        <f t="shared" si="18"/>
        <v>9.6604111219548692</v>
      </c>
      <c r="AM14" s="446">
        <f t="shared" si="18"/>
        <v>9.6604111219548692</v>
      </c>
      <c r="AN14" s="446">
        <f t="shared" si="18"/>
        <v>9.6604111219548692</v>
      </c>
      <c r="AO14" s="446">
        <f t="shared" si="18"/>
        <v>0</v>
      </c>
      <c r="AP14" s="446">
        <f t="shared" si="18"/>
        <v>0</v>
      </c>
      <c r="AQ14" s="446">
        <f t="shared" si="18"/>
        <v>0</v>
      </c>
      <c r="AR14" s="446">
        <f t="shared" si="18"/>
        <v>0</v>
      </c>
      <c r="AS14" s="446">
        <f t="shared" si="18"/>
        <v>0</v>
      </c>
      <c r="AT14" s="446">
        <f t="shared" si="18"/>
        <v>0</v>
      </c>
      <c r="AU14" s="446">
        <f t="shared" si="18"/>
        <v>0</v>
      </c>
      <c r="AV14" s="193">
        <f t="shared" si="18"/>
        <v>348.36436184111341</v>
      </c>
    </row>
    <row r="15" spans="1:48" x14ac:dyDescent="0.3">
      <c r="A15" s="183" t="s">
        <v>481</v>
      </c>
      <c r="B15" s="188"/>
      <c r="C15" s="189"/>
      <c r="D15" s="200"/>
      <c r="E15" s="95"/>
      <c r="F15" s="95"/>
      <c r="G15" s="96"/>
      <c r="H15" s="96"/>
      <c r="I15" s="96"/>
      <c r="J15" s="96"/>
      <c r="K15" s="446">
        <v>0</v>
      </c>
      <c r="L15" s="446">
        <f t="shared" ref="L15:AU15" si="19">K14-L14</f>
        <v>0</v>
      </c>
      <c r="M15" s="446">
        <f t="shared" si="19"/>
        <v>0</v>
      </c>
      <c r="N15" s="446">
        <f t="shared" si="19"/>
        <v>0</v>
      </c>
      <c r="O15" s="446">
        <f t="shared" si="19"/>
        <v>0</v>
      </c>
      <c r="P15" s="446">
        <f t="shared" si="19"/>
        <v>0</v>
      </c>
      <c r="Q15" s="446">
        <f t="shared" si="19"/>
        <v>0</v>
      </c>
      <c r="R15" s="446">
        <f t="shared" si="19"/>
        <v>0</v>
      </c>
      <c r="S15" s="446">
        <f t="shared" si="19"/>
        <v>0</v>
      </c>
      <c r="T15" s="446">
        <f t="shared" si="19"/>
        <v>0</v>
      </c>
      <c r="U15" s="446">
        <f t="shared" si="19"/>
        <v>0</v>
      </c>
      <c r="V15" s="446">
        <f t="shared" si="19"/>
        <v>0</v>
      </c>
      <c r="W15" s="446">
        <f t="shared" si="19"/>
        <v>0</v>
      </c>
      <c r="X15" s="446">
        <f t="shared" si="19"/>
        <v>0</v>
      </c>
      <c r="Y15" s="446">
        <f t="shared" si="19"/>
        <v>0</v>
      </c>
      <c r="Z15" s="446">
        <f t="shared" si="19"/>
        <v>0</v>
      </c>
      <c r="AA15" s="446">
        <f t="shared" si="19"/>
        <v>0</v>
      </c>
      <c r="AB15" s="446">
        <f t="shared" si="19"/>
        <v>0</v>
      </c>
      <c r="AC15" s="446">
        <f t="shared" si="19"/>
        <v>0</v>
      </c>
      <c r="AD15" s="446">
        <f t="shared" si="19"/>
        <v>0</v>
      </c>
      <c r="AE15" s="446">
        <f t="shared" si="19"/>
        <v>2.927601409123362</v>
      </c>
      <c r="AF15" s="446">
        <f t="shared" si="19"/>
        <v>0</v>
      </c>
      <c r="AG15" s="446">
        <f t="shared" si="19"/>
        <v>0</v>
      </c>
      <c r="AH15" s="446">
        <f t="shared" si="19"/>
        <v>0</v>
      </c>
      <c r="AI15" s="446">
        <f t="shared" si="19"/>
        <v>0</v>
      </c>
      <c r="AJ15" s="446">
        <f t="shared" si="19"/>
        <v>0</v>
      </c>
      <c r="AK15" s="446">
        <f t="shared" si="19"/>
        <v>0</v>
      </c>
      <c r="AL15" s="446">
        <f t="shared" si="19"/>
        <v>0</v>
      </c>
      <c r="AM15" s="446">
        <f t="shared" si="19"/>
        <v>0</v>
      </c>
      <c r="AN15" s="446">
        <f t="shared" si="19"/>
        <v>0</v>
      </c>
      <c r="AO15" s="446">
        <f t="shared" si="19"/>
        <v>9.6604111219548692</v>
      </c>
      <c r="AP15" s="446">
        <f t="shared" si="19"/>
        <v>0</v>
      </c>
      <c r="AQ15" s="446">
        <f t="shared" si="19"/>
        <v>0</v>
      </c>
      <c r="AR15" s="446">
        <f t="shared" si="19"/>
        <v>0</v>
      </c>
      <c r="AS15" s="446">
        <f t="shared" si="19"/>
        <v>0</v>
      </c>
      <c r="AT15" s="446">
        <f t="shared" si="19"/>
        <v>0</v>
      </c>
      <c r="AU15" s="446">
        <f t="shared" si="19"/>
        <v>0</v>
      </c>
      <c r="AV15" s="85"/>
    </row>
    <row r="16" spans="1:48" x14ac:dyDescent="0.3">
      <c r="A16" s="183" t="s">
        <v>482</v>
      </c>
      <c r="B16" s="188"/>
      <c r="C16" s="189"/>
      <c r="D16" s="189"/>
      <c r="E16" s="95"/>
      <c r="F16" s="95"/>
      <c r="G16" s="96"/>
      <c r="H16" s="96"/>
      <c r="I16" s="96"/>
      <c r="J16" s="96"/>
      <c r="K16" s="446">
        <f>$K14-K14</f>
        <v>0</v>
      </c>
      <c r="L16" s="446">
        <f t="shared" ref="L16:AU16" si="20">$K14-L14</f>
        <v>0</v>
      </c>
      <c r="M16" s="446">
        <f t="shared" si="20"/>
        <v>0</v>
      </c>
      <c r="N16" s="446">
        <f t="shared" si="20"/>
        <v>0</v>
      </c>
      <c r="O16" s="446">
        <f t="shared" si="20"/>
        <v>0</v>
      </c>
      <c r="P16" s="446">
        <f t="shared" si="20"/>
        <v>0</v>
      </c>
      <c r="Q16" s="446">
        <f t="shared" si="20"/>
        <v>0</v>
      </c>
      <c r="R16" s="446">
        <f t="shared" si="20"/>
        <v>0</v>
      </c>
      <c r="S16" s="446">
        <f t="shared" si="20"/>
        <v>0</v>
      </c>
      <c r="T16" s="446">
        <f t="shared" si="20"/>
        <v>0</v>
      </c>
      <c r="U16" s="446">
        <f t="shared" si="20"/>
        <v>0</v>
      </c>
      <c r="V16" s="446">
        <f t="shared" si="20"/>
        <v>0</v>
      </c>
      <c r="W16" s="446">
        <f t="shared" si="20"/>
        <v>0</v>
      </c>
      <c r="X16" s="446">
        <f t="shared" si="20"/>
        <v>0</v>
      </c>
      <c r="Y16" s="446">
        <f t="shared" si="20"/>
        <v>0</v>
      </c>
      <c r="Z16" s="446">
        <f t="shared" si="20"/>
        <v>0</v>
      </c>
      <c r="AA16" s="446">
        <f t="shared" si="20"/>
        <v>0</v>
      </c>
      <c r="AB16" s="446">
        <f t="shared" si="20"/>
        <v>0</v>
      </c>
      <c r="AC16" s="446">
        <f t="shared" si="20"/>
        <v>0</v>
      </c>
      <c r="AD16" s="446">
        <f t="shared" si="20"/>
        <v>0</v>
      </c>
      <c r="AE16" s="446">
        <f t="shared" si="20"/>
        <v>2.927601409123362</v>
      </c>
      <c r="AF16" s="446">
        <f t="shared" si="20"/>
        <v>2.927601409123362</v>
      </c>
      <c r="AG16" s="446">
        <f t="shared" si="20"/>
        <v>2.927601409123362</v>
      </c>
      <c r="AH16" s="446">
        <f t="shared" si="20"/>
        <v>2.927601409123362</v>
      </c>
      <c r="AI16" s="446">
        <f t="shared" si="20"/>
        <v>2.927601409123362</v>
      </c>
      <c r="AJ16" s="446">
        <f t="shared" si="20"/>
        <v>2.927601409123362</v>
      </c>
      <c r="AK16" s="446">
        <f t="shared" si="20"/>
        <v>2.927601409123362</v>
      </c>
      <c r="AL16" s="446">
        <f t="shared" si="20"/>
        <v>2.927601409123362</v>
      </c>
      <c r="AM16" s="446">
        <f t="shared" si="20"/>
        <v>2.927601409123362</v>
      </c>
      <c r="AN16" s="446">
        <f t="shared" si="20"/>
        <v>2.927601409123362</v>
      </c>
      <c r="AO16" s="446">
        <f t="shared" si="20"/>
        <v>12.588012531078231</v>
      </c>
      <c r="AP16" s="446">
        <f t="shared" si="20"/>
        <v>12.588012531078231</v>
      </c>
      <c r="AQ16" s="446">
        <f t="shared" si="20"/>
        <v>12.588012531078231</v>
      </c>
      <c r="AR16" s="446">
        <f t="shared" si="20"/>
        <v>12.588012531078231</v>
      </c>
      <c r="AS16" s="446">
        <f t="shared" si="20"/>
        <v>12.588012531078231</v>
      </c>
      <c r="AT16" s="446">
        <f t="shared" si="20"/>
        <v>12.588012531078231</v>
      </c>
      <c r="AU16" s="446">
        <f t="shared" si="20"/>
        <v>12.588012531078231</v>
      </c>
      <c r="AV16" s="81"/>
    </row>
    <row r="17" spans="1:48" x14ac:dyDescent="0.3">
      <c r="A17" s="196" t="s">
        <v>66</v>
      </c>
      <c r="B17" s="209">
        <f>SUMPRODUCT(B6:B13,C6:C13)/C14</f>
        <v>27.67429417321005</v>
      </c>
      <c r="C17" s="56"/>
      <c r="D17" s="30"/>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row>
    <row r="18" spans="1:48" x14ac:dyDescent="0.3">
      <c r="A18" s="30"/>
      <c r="B18" s="10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 customHeight="1" x14ac:dyDescent="0.3">
      <c r="A19" s="508" t="str">
        <f>A4</f>
        <v>Measure Category</v>
      </c>
      <c r="B19" s="510" t="str">
        <f>B4</f>
        <v>Measure Life</v>
      </c>
      <c r="C19" s="510" t="str">
        <f>C4</f>
        <v>Annual Verified Gross Savings (MWh)</v>
      </c>
      <c r="D19" s="514" t="str">
        <f>D4</f>
        <v>NTGR</v>
      </c>
      <c r="E19" s="97"/>
      <c r="F19" s="97"/>
      <c r="G19" s="97"/>
      <c r="H19" s="97"/>
      <c r="I19" s="97"/>
      <c r="J19" s="89"/>
      <c r="K19" s="122" t="s">
        <v>283</v>
      </c>
      <c r="L19" s="90"/>
      <c r="M19" s="90"/>
      <c r="N19" s="90"/>
      <c r="O19" s="90"/>
      <c r="P19" s="90"/>
      <c r="Q19" s="90"/>
      <c r="R19" s="90"/>
      <c r="S19" s="90"/>
      <c r="T19" s="90"/>
      <c r="U19" s="90"/>
      <c r="V19" s="90"/>
      <c r="W19" s="90"/>
      <c r="X19" s="90"/>
      <c r="Y19" s="90"/>
      <c r="Z19" s="91"/>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513"/>
      <c r="B20" s="512"/>
      <c r="C20" s="512"/>
      <c r="D20" s="511"/>
      <c r="E20" s="99"/>
      <c r="F20" s="99"/>
      <c r="G20" s="99"/>
      <c r="H20" s="99"/>
      <c r="I20" s="99"/>
      <c r="J20" s="99"/>
      <c r="K20" s="99">
        <f>AA5</f>
        <v>2040</v>
      </c>
      <c r="L20" s="99">
        <f t="shared" ref="L20:Z29" si="21">AB5</f>
        <v>2041</v>
      </c>
      <c r="M20" s="99">
        <f t="shared" si="21"/>
        <v>2042</v>
      </c>
      <c r="N20" s="99">
        <f t="shared" si="21"/>
        <v>2043</v>
      </c>
      <c r="O20" s="99">
        <f t="shared" si="21"/>
        <v>2044</v>
      </c>
      <c r="P20" s="99">
        <f t="shared" si="21"/>
        <v>2045</v>
      </c>
      <c r="Q20" s="99">
        <f t="shared" si="21"/>
        <v>2046</v>
      </c>
      <c r="R20" s="99">
        <f t="shared" si="21"/>
        <v>2047</v>
      </c>
      <c r="S20" s="99">
        <f t="shared" si="21"/>
        <v>2048</v>
      </c>
      <c r="T20" s="99">
        <f t="shared" si="21"/>
        <v>2049</v>
      </c>
      <c r="U20" s="99">
        <f t="shared" si="21"/>
        <v>2050</v>
      </c>
      <c r="V20" s="99">
        <f t="shared" si="21"/>
        <v>2051</v>
      </c>
      <c r="W20" s="99">
        <f t="shared" si="21"/>
        <v>2052</v>
      </c>
      <c r="X20" s="99">
        <f t="shared" si="21"/>
        <v>2053</v>
      </c>
      <c r="Y20" s="99">
        <f t="shared" si="21"/>
        <v>2054</v>
      </c>
      <c r="Z20" s="99">
        <f t="shared" si="21"/>
        <v>2055</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ref="A21:D26" si="22">A6</f>
        <v>Air Sealing</v>
      </c>
      <c r="B21" s="223">
        <f t="shared" si="22"/>
        <v>20</v>
      </c>
      <c r="C21" s="445">
        <f t="shared" si="22"/>
        <v>1.3151170466082145</v>
      </c>
      <c r="D21" s="224">
        <f t="shared" si="22"/>
        <v>1</v>
      </c>
      <c r="E21" s="93"/>
      <c r="F21" s="137"/>
      <c r="G21" s="117"/>
      <c r="H21" s="117"/>
      <c r="I21" s="117"/>
      <c r="J21" s="220"/>
      <c r="K21" s="445">
        <f t="shared" ref="K21:K29" si="23">AA6</f>
        <v>1.3151170466082145</v>
      </c>
      <c r="L21" s="445">
        <f t="shared" si="21"/>
        <v>1.3151170466082145</v>
      </c>
      <c r="M21" s="445">
        <f t="shared" si="21"/>
        <v>1.3151170466082145</v>
      </c>
      <c r="N21" s="445">
        <f t="shared" si="21"/>
        <v>1.3151170466082145</v>
      </c>
      <c r="O21" s="445">
        <f t="shared" si="21"/>
        <v>0</v>
      </c>
      <c r="P21" s="445">
        <f t="shared" si="21"/>
        <v>0</v>
      </c>
      <c r="Q21" s="445">
        <f t="shared" si="21"/>
        <v>0</v>
      </c>
      <c r="R21" s="445">
        <f t="shared" si="21"/>
        <v>0</v>
      </c>
      <c r="S21" s="445">
        <f t="shared" si="21"/>
        <v>0</v>
      </c>
      <c r="T21" s="445">
        <f t="shared" si="21"/>
        <v>0</v>
      </c>
      <c r="U21" s="445">
        <f t="shared" si="21"/>
        <v>0</v>
      </c>
      <c r="V21" s="445">
        <f t="shared" si="21"/>
        <v>0</v>
      </c>
      <c r="W21" s="445">
        <f t="shared" si="21"/>
        <v>0</v>
      </c>
      <c r="X21" s="445">
        <f t="shared" si="21"/>
        <v>0</v>
      </c>
      <c r="Y21" s="445">
        <f t="shared" si="21"/>
        <v>0</v>
      </c>
      <c r="Z21" s="445">
        <f t="shared" si="21"/>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22"/>
        <v>Attic Insulation</v>
      </c>
      <c r="B22" s="223">
        <f t="shared" si="22"/>
        <v>30</v>
      </c>
      <c r="C22" s="445">
        <f t="shared" si="22"/>
        <v>0.9625846967450733</v>
      </c>
      <c r="D22" s="224">
        <f t="shared" si="22"/>
        <v>2</v>
      </c>
      <c r="E22" s="93"/>
      <c r="F22" s="137"/>
      <c r="G22" s="117"/>
      <c r="H22" s="117"/>
      <c r="I22" s="117"/>
      <c r="J22" s="220"/>
      <c r="K22" s="445">
        <f t="shared" si="23"/>
        <v>0.9625846967450733</v>
      </c>
      <c r="L22" s="445">
        <f t="shared" si="21"/>
        <v>0.9625846967450733</v>
      </c>
      <c r="M22" s="445">
        <f t="shared" si="21"/>
        <v>0.9625846967450733</v>
      </c>
      <c r="N22" s="445">
        <f t="shared" si="21"/>
        <v>0.9625846967450733</v>
      </c>
      <c r="O22" s="445">
        <f t="shared" si="21"/>
        <v>0.9625846967450733</v>
      </c>
      <c r="P22" s="445">
        <f t="shared" si="21"/>
        <v>0.9625846967450733</v>
      </c>
      <c r="Q22" s="445">
        <f t="shared" si="21"/>
        <v>0.9625846967450733</v>
      </c>
      <c r="R22" s="445">
        <f t="shared" si="21"/>
        <v>0.9625846967450733</v>
      </c>
      <c r="S22" s="445">
        <f t="shared" si="21"/>
        <v>0.9625846967450733</v>
      </c>
      <c r="T22" s="445">
        <f t="shared" si="21"/>
        <v>0.9625846967450733</v>
      </c>
      <c r="U22" s="445">
        <f t="shared" si="21"/>
        <v>0.9625846967450733</v>
      </c>
      <c r="V22" s="445">
        <f t="shared" si="21"/>
        <v>0.9625846967450733</v>
      </c>
      <c r="W22" s="445">
        <f t="shared" si="21"/>
        <v>0.9625846967450733</v>
      </c>
      <c r="X22" s="445">
        <f t="shared" si="21"/>
        <v>0.9625846967450733</v>
      </c>
      <c r="Y22" s="445">
        <f t="shared" si="21"/>
        <v>0</v>
      </c>
      <c r="Z22" s="445">
        <f t="shared" si="21"/>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22"/>
        <v>Crawl Space Insulation</v>
      </c>
      <c r="B23" s="223">
        <f t="shared" si="22"/>
        <v>30</v>
      </c>
      <c r="C23" s="445">
        <f t="shared" si="22"/>
        <v>1.8230195930857469</v>
      </c>
      <c r="D23" s="224">
        <f t="shared" si="22"/>
        <v>3</v>
      </c>
      <c r="E23" s="93"/>
      <c r="F23" s="137"/>
      <c r="G23" s="117"/>
      <c r="H23" s="117"/>
      <c r="I23" s="117"/>
      <c r="J23" s="220"/>
      <c r="K23" s="445">
        <f t="shared" si="23"/>
        <v>1.8230195930857469</v>
      </c>
      <c r="L23" s="445">
        <f t="shared" si="21"/>
        <v>1.8230195930857469</v>
      </c>
      <c r="M23" s="445">
        <f t="shared" si="21"/>
        <v>1.8230195930857469</v>
      </c>
      <c r="N23" s="445">
        <f t="shared" si="21"/>
        <v>1.8230195930857469</v>
      </c>
      <c r="O23" s="445">
        <f t="shared" si="21"/>
        <v>1.8230195930857469</v>
      </c>
      <c r="P23" s="445">
        <f t="shared" si="21"/>
        <v>1.8230195930857469</v>
      </c>
      <c r="Q23" s="445">
        <f t="shared" si="21"/>
        <v>1.8230195930857469</v>
      </c>
      <c r="R23" s="445">
        <f t="shared" si="21"/>
        <v>1.8230195930857469</v>
      </c>
      <c r="S23" s="445">
        <f t="shared" si="21"/>
        <v>1.8230195930857469</v>
      </c>
      <c r="T23" s="445">
        <f t="shared" si="21"/>
        <v>1.8230195930857469</v>
      </c>
      <c r="U23" s="445">
        <f t="shared" si="21"/>
        <v>1.8230195930857469</v>
      </c>
      <c r="V23" s="445">
        <f t="shared" si="21"/>
        <v>1.8230195930857469</v>
      </c>
      <c r="W23" s="445">
        <f t="shared" si="21"/>
        <v>1.8230195930857469</v>
      </c>
      <c r="X23" s="445">
        <f t="shared" si="21"/>
        <v>1.8230195930857469</v>
      </c>
      <c r="Y23" s="445">
        <f t="shared" si="21"/>
        <v>0</v>
      </c>
      <c r="Z23" s="445">
        <f t="shared" si="21"/>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222" t="str">
        <f t="shared" si="22"/>
        <v>Floor Insulation</v>
      </c>
      <c r="B24" s="223">
        <f t="shared" si="22"/>
        <v>30</v>
      </c>
      <c r="C24" s="445">
        <f t="shared" si="22"/>
        <v>4.7171899454913833</v>
      </c>
      <c r="D24" s="224">
        <f t="shared" si="22"/>
        <v>4</v>
      </c>
      <c r="E24" s="93"/>
      <c r="F24" s="137"/>
      <c r="G24" s="117"/>
      <c r="H24" s="117"/>
      <c r="I24" s="117"/>
      <c r="J24" s="220"/>
      <c r="K24" s="445">
        <f t="shared" si="23"/>
        <v>4.7171899454913833</v>
      </c>
      <c r="L24" s="445">
        <f t="shared" si="21"/>
        <v>4.7171899454913833</v>
      </c>
      <c r="M24" s="445">
        <f t="shared" si="21"/>
        <v>4.7171899454913833</v>
      </c>
      <c r="N24" s="445">
        <f t="shared" si="21"/>
        <v>4.7171899454913833</v>
      </c>
      <c r="O24" s="445">
        <f t="shared" si="21"/>
        <v>4.7171899454913833</v>
      </c>
      <c r="P24" s="445">
        <f t="shared" si="21"/>
        <v>4.7171899454913833</v>
      </c>
      <c r="Q24" s="445">
        <f t="shared" si="21"/>
        <v>4.7171899454913833</v>
      </c>
      <c r="R24" s="445">
        <f t="shared" si="21"/>
        <v>4.7171899454913833</v>
      </c>
      <c r="S24" s="445">
        <f t="shared" si="21"/>
        <v>4.7171899454913833</v>
      </c>
      <c r="T24" s="445">
        <f t="shared" si="21"/>
        <v>4.7171899454913833</v>
      </c>
      <c r="U24" s="445">
        <f t="shared" si="21"/>
        <v>4.7171899454913833</v>
      </c>
      <c r="V24" s="445">
        <f t="shared" si="21"/>
        <v>4.7171899454913833</v>
      </c>
      <c r="W24" s="445">
        <f t="shared" si="21"/>
        <v>4.7171899454913833</v>
      </c>
      <c r="X24" s="445">
        <f t="shared" si="21"/>
        <v>4.7171899454913833</v>
      </c>
      <c r="Y24" s="445">
        <f t="shared" si="21"/>
        <v>0</v>
      </c>
      <c r="Z24" s="445">
        <f t="shared" si="21"/>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222" t="str">
        <f t="shared" si="22"/>
        <v>Wall Insulation</v>
      </c>
      <c r="B25" s="223">
        <f t="shared" si="22"/>
        <v>30</v>
      </c>
      <c r="C25" s="445">
        <f t="shared" si="22"/>
        <v>0.17864937870685466</v>
      </c>
      <c r="D25" s="224">
        <f t="shared" si="22"/>
        <v>5</v>
      </c>
      <c r="E25" s="93"/>
      <c r="F25" s="137"/>
      <c r="G25" s="117"/>
      <c r="H25" s="117"/>
      <c r="I25" s="117"/>
      <c r="J25" s="220"/>
      <c r="K25" s="445">
        <f t="shared" si="23"/>
        <v>0.17864937870685466</v>
      </c>
      <c r="L25" s="445">
        <f t="shared" si="21"/>
        <v>0.17864937870685466</v>
      </c>
      <c r="M25" s="445">
        <f t="shared" si="21"/>
        <v>0.17864937870685466</v>
      </c>
      <c r="N25" s="445">
        <f t="shared" si="21"/>
        <v>0.17864937870685466</v>
      </c>
      <c r="O25" s="445">
        <f t="shared" si="21"/>
        <v>0.17864937870685466</v>
      </c>
      <c r="P25" s="445">
        <f t="shared" si="21"/>
        <v>0.17864937870685466</v>
      </c>
      <c r="Q25" s="445">
        <f t="shared" si="21"/>
        <v>0.17864937870685466</v>
      </c>
      <c r="R25" s="445">
        <f t="shared" si="21"/>
        <v>0.17864937870685466</v>
      </c>
      <c r="S25" s="445">
        <f t="shared" si="21"/>
        <v>0.17864937870685466</v>
      </c>
      <c r="T25" s="445">
        <f t="shared" si="21"/>
        <v>0.17864937870685466</v>
      </c>
      <c r="U25" s="445">
        <f t="shared" si="21"/>
        <v>0.17864937870685466</v>
      </c>
      <c r="V25" s="445">
        <f t="shared" si="21"/>
        <v>0.17864937870685466</v>
      </c>
      <c r="W25" s="445">
        <f t="shared" si="21"/>
        <v>0.17864937870685466</v>
      </c>
      <c r="X25" s="445">
        <f t="shared" si="21"/>
        <v>0.17864937870685466</v>
      </c>
      <c r="Y25" s="445">
        <f t="shared" si="21"/>
        <v>0</v>
      </c>
      <c r="Z25" s="445">
        <f t="shared" si="21"/>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222" t="str">
        <f t="shared" si="22"/>
        <v>Rim Joist Insulation</v>
      </c>
      <c r="B26" s="223">
        <f t="shared" si="22"/>
        <v>30</v>
      </c>
      <c r="C26" s="445">
        <f t="shared" si="22"/>
        <v>0.38868963181267219</v>
      </c>
      <c r="D26" s="224">
        <f t="shared" si="22"/>
        <v>6</v>
      </c>
      <c r="E26" s="433"/>
      <c r="F26" s="137"/>
      <c r="G26" s="117"/>
      <c r="H26" s="117"/>
      <c r="I26" s="117"/>
      <c r="J26" s="220"/>
      <c r="K26" s="445">
        <f t="shared" si="23"/>
        <v>0.38868963181267219</v>
      </c>
      <c r="L26" s="445">
        <f t="shared" si="21"/>
        <v>0.38868963181267219</v>
      </c>
      <c r="M26" s="445">
        <f t="shared" si="21"/>
        <v>0.38868963181267219</v>
      </c>
      <c r="N26" s="445">
        <f t="shared" si="21"/>
        <v>0.38868963181267219</v>
      </c>
      <c r="O26" s="445">
        <f t="shared" si="21"/>
        <v>0.38868963181267219</v>
      </c>
      <c r="P26" s="445">
        <f t="shared" si="21"/>
        <v>0.38868963181267219</v>
      </c>
      <c r="Q26" s="445">
        <f t="shared" si="21"/>
        <v>0.38868963181267219</v>
      </c>
      <c r="R26" s="445">
        <f t="shared" si="21"/>
        <v>0.38868963181267219</v>
      </c>
      <c r="S26" s="445">
        <f t="shared" si="21"/>
        <v>0.38868963181267219</v>
      </c>
      <c r="T26" s="445">
        <f t="shared" si="21"/>
        <v>0.38868963181267219</v>
      </c>
      <c r="U26" s="445">
        <f t="shared" si="21"/>
        <v>0.38868963181267219</v>
      </c>
      <c r="V26" s="445">
        <f t="shared" si="21"/>
        <v>0.38868963181267219</v>
      </c>
      <c r="W26" s="445">
        <f t="shared" si="21"/>
        <v>0.38868963181267219</v>
      </c>
      <c r="X26" s="445">
        <f t="shared" si="21"/>
        <v>0.38868963181267219</v>
      </c>
      <c r="Y26" s="445">
        <f t="shared" si="21"/>
        <v>0</v>
      </c>
      <c r="Z26" s="445">
        <f t="shared" si="21"/>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83" t="str">
        <f>A14</f>
        <v>2024 CPAS</v>
      </c>
      <c r="B27" s="199"/>
      <c r="C27" s="185">
        <f>C14</f>
        <v>12.588012531078231</v>
      </c>
      <c r="D27" s="432">
        <f>D14</f>
        <v>1</v>
      </c>
      <c r="E27" s="434"/>
      <c r="F27" s="137"/>
      <c r="G27" s="117"/>
      <c r="H27" s="117"/>
      <c r="I27" s="117"/>
      <c r="J27" s="220"/>
      <c r="K27" s="447">
        <f t="shared" si="23"/>
        <v>1.6124843625151497</v>
      </c>
      <c r="L27" s="447">
        <f t="shared" si="21"/>
        <v>1.6124843625151497</v>
      </c>
      <c r="M27" s="447">
        <f t="shared" si="21"/>
        <v>1.6124843625151497</v>
      </c>
      <c r="N27" s="447">
        <f t="shared" si="21"/>
        <v>1.6124843625151497</v>
      </c>
      <c r="O27" s="447">
        <f t="shared" si="21"/>
        <v>0</v>
      </c>
      <c r="P27" s="447">
        <f t="shared" si="21"/>
        <v>0</v>
      </c>
      <c r="Q27" s="447">
        <f t="shared" si="21"/>
        <v>0</v>
      </c>
      <c r="R27" s="447">
        <f t="shared" si="21"/>
        <v>0</v>
      </c>
      <c r="S27" s="447">
        <f t="shared" si="21"/>
        <v>0</v>
      </c>
      <c r="T27" s="447">
        <f t="shared" si="21"/>
        <v>0</v>
      </c>
      <c r="U27" s="447">
        <f t="shared" si="21"/>
        <v>0</v>
      </c>
      <c r="V27" s="447">
        <f t="shared" si="21"/>
        <v>0</v>
      </c>
      <c r="W27" s="447">
        <f t="shared" si="21"/>
        <v>0</v>
      </c>
      <c r="X27" s="447">
        <f t="shared" si="21"/>
        <v>0</v>
      </c>
      <c r="Y27" s="447">
        <f t="shared" si="21"/>
        <v>0</v>
      </c>
      <c r="Z27" s="447">
        <f t="shared" si="21"/>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183" t="str">
        <f>A15</f>
        <v>Expiring 2024 CPAS</v>
      </c>
      <c r="B28" s="188"/>
      <c r="C28" s="189"/>
      <c r="D28" s="200"/>
      <c r="E28" s="434"/>
      <c r="F28" s="137"/>
      <c r="G28" s="117"/>
      <c r="H28" s="117"/>
      <c r="I28" s="117"/>
      <c r="J28" s="220"/>
      <c r="K28" s="447">
        <f t="shared" si="23"/>
        <v>1.5902778761131389</v>
      </c>
      <c r="L28" s="447">
        <f t="shared" si="21"/>
        <v>1.5902778761131389</v>
      </c>
      <c r="M28" s="447">
        <f t="shared" si="21"/>
        <v>1.5902778761131389</v>
      </c>
      <c r="N28" s="447">
        <f t="shared" si="21"/>
        <v>1.5902778761131389</v>
      </c>
      <c r="O28" s="447">
        <f t="shared" si="21"/>
        <v>1.5902778761131389</v>
      </c>
      <c r="P28" s="447">
        <f t="shared" si="21"/>
        <v>1.5902778761131389</v>
      </c>
      <c r="Q28" s="447">
        <f t="shared" si="21"/>
        <v>1.5902778761131389</v>
      </c>
      <c r="R28" s="447">
        <f t="shared" si="21"/>
        <v>1.5902778761131389</v>
      </c>
      <c r="S28" s="447">
        <f t="shared" si="21"/>
        <v>1.5902778761131389</v>
      </c>
      <c r="T28" s="447">
        <f t="shared" si="21"/>
        <v>1.5902778761131389</v>
      </c>
      <c r="U28" s="447">
        <f t="shared" si="21"/>
        <v>1.5902778761131389</v>
      </c>
      <c r="V28" s="447">
        <f t="shared" si="21"/>
        <v>1.5902778761131389</v>
      </c>
      <c r="W28" s="447">
        <f t="shared" si="21"/>
        <v>1.5902778761131389</v>
      </c>
      <c r="X28" s="447">
        <f t="shared" si="21"/>
        <v>1.5902778761131389</v>
      </c>
      <c r="Y28" s="447">
        <f t="shared" si="21"/>
        <v>0</v>
      </c>
      <c r="Z28" s="447">
        <f t="shared" si="21"/>
        <v>0</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x14ac:dyDescent="0.3">
      <c r="A29" s="183" t="str">
        <f>A16</f>
        <v>Expired 2024 CPAS</v>
      </c>
      <c r="B29" s="188"/>
      <c r="C29" s="189"/>
      <c r="D29" s="189"/>
      <c r="E29" s="434"/>
      <c r="F29" s="137"/>
      <c r="G29" s="117"/>
      <c r="H29" s="117"/>
      <c r="I29" s="117"/>
      <c r="J29" s="220"/>
      <c r="K29" s="446">
        <f t="shared" si="23"/>
        <v>12.588012531078231</v>
      </c>
      <c r="L29" s="446">
        <f t="shared" si="21"/>
        <v>12.588012531078231</v>
      </c>
      <c r="M29" s="446">
        <f t="shared" si="21"/>
        <v>12.588012531078231</v>
      </c>
      <c r="N29" s="446">
        <f t="shared" si="21"/>
        <v>12.588012531078231</v>
      </c>
      <c r="O29" s="446">
        <f t="shared" si="21"/>
        <v>9.6604111219548692</v>
      </c>
      <c r="P29" s="446">
        <f t="shared" si="21"/>
        <v>9.6604111219548692</v>
      </c>
      <c r="Q29" s="446">
        <f t="shared" si="21"/>
        <v>9.6604111219548692</v>
      </c>
      <c r="R29" s="446">
        <f t="shared" si="21"/>
        <v>9.6604111219548692</v>
      </c>
      <c r="S29" s="446">
        <f t="shared" si="21"/>
        <v>9.6604111219548692</v>
      </c>
      <c r="T29" s="446">
        <f t="shared" si="21"/>
        <v>9.6604111219548692</v>
      </c>
      <c r="U29" s="446">
        <f t="shared" si="21"/>
        <v>9.6604111219548692</v>
      </c>
      <c r="V29" s="446">
        <f t="shared" si="21"/>
        <v>9.6604111219548692</v>
      </c>
      <c r="W29" s="446">
        <f t="shared" si="21"/>
        <v>9.6604111219548692</v>
      </c>
      <c r="X29" s="446">
        <f t="shared" si="21"/>
        <v>9.6604111219548692</v>
      </c>
      <c r="Y29" s="446">
        <f t="shared" si="21"/>
        <v>0</v>
      </c>
      <c r="Z29" s="446">
        <f t="shared" si="21"/>
        <v>0</v>
      </c>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196" t="str">
        <f>A17</f>
        <v>WAML</v>
      </c>
      <c r="B30" s="209">
        <f>B17</f>
        <v>27.67429417321005</v>
      </c>
      <c r="C30" s="56"/>
      <c r="D30" s="30"/>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x14ac:dyDescent="0.3">
      <c r="A31" s="30"/>
      <c r="B31" s="10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row>
    <row r="32" spans="1:48" x14ac:dyDescent="0.3">
      <c r="A32" s="316" t="s">
        <v>289</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row>
    <row r="33" spans="1:48" ht="15.75" customHeight="1" x14ac:dyDescent="0.3">
      <c r="A33" s="508" t="s">
        <v>245</v>
      </c>
      <c r="B33" s="510" t="s">
        <v>0</v>
      </c>
      <c r="C33" s="510" t="s">
        <v>288</v>
      </c>
      <c r="D33" s="510" t="s">
        <v>57</v>
      </c>
      <c r="E33" s="112"/>
      <c r="F33" s="108"/>
      <c r="G33" s="108"/>
      <c r="H33" s="108"/>
      <c r="I33" s="108"/>
      <c r="J33" s="108"/>
      <c r="K33" s="112" t="s">
        <v>72</v>
      </c>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491" t="s">
        <v>1</v>
      </c>
    </row>
    <row r="34" spans="1:48" x14ac:dyDescent="0.3">
      <c r="A34" s="513"/>
      <c r="B34" s="512"/>
      <c r="C34" s="512"/>
      <c r="D34" s="511"/>
      <c r="E34" s="1">
        <f t="shared" ref="E34:AU34" si="24">E5</f>
        <v>2018</v>
      </c>
      <c r="F34" s="1">
        <f t="shared" si="24"/>
        <v>2019</v>
      </c>
      <c r="G34" s="1">
        <f t="shared" si="24"/>
        <v>2020</v>
      </c>
      <c r="H34" s="1">
        <f t="shared" si="24"/>
        <v>2021</v>
      </c>
      <c r="I34" s="1">
        <f t="shared" si="24"/>
        <v>2022</v>
      </c>
      <c r="J34" s="1">
        <f t="shared" si="24"/>
        <v>2023</v>
      </c>
      <c r="K34" s="1">
        <f t="shared" si="24"/>
        <v>2024</v>
      </c>
      <c r="L34" s="1">
        <f t="shared" si="24"/>
        <v>2025</v>
      </c>
      <c r="M34" s="1">
        <f t="shared" si="24"/>
        <v>2026</v>
      </c>
      <c r="N34" s="1">
        <f t="shared" si="24"/>
        <v>2027</v>
      </c>
      <c r="O34" s="1">
        <f t="shared" si="24"/>
        <v>2028</v>
      </c>
      <c r="P34" s="1">
        <f t="shared" si="24"/>
        <v>2029</v>
      </c>
      <c r="Q34" s="1">
        <f t="shared" si="24"/>
        <v>2030</v>
      </c>
      <c r="R34" s="1">
        <f t="shared" si="24"/>
        <v>2031</v>
      </c>
      <c r="S34" s="1">
        <f t="shared" si="24"/>
        <v>2032</v>
      </c>
      <c r="T34" s="1">
        <f t="shared" si="24"/>
        <v>2033</v>
      </c>
      <c r="U34" s="1">
        <f t="shared" si="24"/>
        <v>2034</v>
      </c>
      <c r="V34" s="1">
        <f t="shared" si="24"/>
        <v>2035</v>
      </c>
      <c r="W34" s="1">
        <f t="shared" si="24"/>
        <v>2036</v>
      </c>
      <c r="X34" s="1">
        <f t="shared" si="24"/>
        <v>2037</v>
      </c>
      <c r="Y34" s="1">
        <f t="shared" si="24"/>
        <v>2038</v>
      </c>
      <c r="Z34" s="1">
        <f t="shared" si="24"/>
        <v>2039</v>
      </c>
      <c r="AA34" s="1">
        <f t="shared" si="24"/>
        <v>2040</v>
      </c>
      <c r="AB34" s="1">
        <f t="shared" si="24"/>
        <v>2041</v>
      </c>
      <c r="AC34" s="1">
        <f t="shared" si="24"/>
        <v>2042</v>
      </c>
      <c r="AD34" s="1">
        <f t="shared" si="24"/>
        <v>2043</v>
      </c>
      <c r="AE34" s="1">
        <f t="shared" si="24"/>
        <v>2044</v>
      </c>
      <c r="AF34" s="1">
        <f t="shared" si="24"/>
        <v>2045</v>
      </c>
      <c r="AG34" s="1">
        <f t="shared" si="24"/>
        <v>2046</v>
      </c>
      <c r="AH34" s="1">
        <f t="shared" si="24"/>
        <v>2047</v>
      </c>
      <c r="AI34" s="1">
        <f t="shared" si="24"/>
        <v>2048</v>
      </c>
      <c r="AJ34" s="1">
        <f t="shared" si="24"/>
        <v>2049</v>
      </c>
      <c r="AK34" s="1">
        <f t="shared" si="24"/>
        <v>2050</v>
      </c>
      <c r="AL34" s="1">
        <f t="shared" si="24"/>
        <v>2051</v>
      </c>
      <c r="AM34" s="1">
        <f t="shared" si="24"/>
        <v>2052</v>
      </c>
      <c r="AN34" s="1">
        <f t="shared" si="24"/>
        <v>2053</v>
      </c>
      <c r="AO34" s="1">
        <f t="shared" si="24"/>
        <v>2054</v>
      </c>
      <c r="AP34" s="1">
        <f t="shared" si="24"/>
        <v>2055</v>
      </c>
      <c r="AQ34" s="1">
        <f t="shared" si="24"/>
        <v>2056</v>
      </c>
      <c r="AR34" s="1">
        <f t="shared" si="24"/>
        <v>2057</v>
      </c>
      <c r="AS34" s="1">
        <f t="shared" si="24"/>
        <v>2058</v>
      </c>
      <c r="AT34" s="1">
        <f t="shared" si="24"/>
        <v>2059</v>
      </c>
      <c r="AU34" s="1">
        <f t="shared" si="24"/>
        <v>2060</v>
      </c>
      <c r="AV34" s="493"/>
    </row>
    <row r="35" spans="1:48" x14ac:dyDescent="0.3">
      <c r="A35" s="222" t="s">
        <v>47</v>
      </c>
      <c r="B35" s="223">
        <v>20</v>
      </c>
      <c r="C35" s="180">
        <v>44.884540839870795</v>
      </c>
      <c r="D35" s="224">
        <v>1</v>
      </c>
      <c r="E35" s="51"/>
      <c r="F35" s="138"/>
      <c r="G35" s="27"/>
      <c r="H35" s="27"/>
      <c r="I35" s="27"/>
      <c r="J35" s="220"/>
      <c r="K35" s="180">
        <f>C35</f>
        <v>44.884540839870795</v>
      </c>
      <c r="L35" s="180">
        <f>K35</f>
        <v>44.884540839870795</v>
      </c>
      <c r="M35" s="180">
        <f t="shared" ref="M35:AU40" si="25">L35</f>
        <v>44.884540839870795</v>
      </c>
      <c r="N35" s="180">
        <f t="shared" si="25"/>
        <v>44.884540839870795</v>
      </c>
      <c r="O35" s="180">
        <f t="shared" si="25"/>
        <v>44.884540839870795</v>
      </c>
      <c r="P35" s="180">
        <f t="shared" si="25"/>
        <v>44.884540839870795</v>
      </c>
      <c r="Q35" s="180">
        <f t="shared" si="25"/>
        <v>44.884540839870795</v>
      </c>
      <c r="R35" s="180">
        <f t="shared" si="25"/>
        <v>44.884540839870795</v>
      </c>
      <c r="S35" s="180">
        <f t="shared" si="25"/>
        <v>44.884540839870795</v>
      </c>
      <c r="T35" s="180">
        <f t="shared" si="25"/>
        <v>44.884540839870795</v>
      </c>
      <c r="U35" s="180">
        <f t="shared" si="25"/>
        <v>44.884540839870795</v>
      </c>
      <c r="V35" s="180">
        <f t="shared" si="25"/>
        <v>44.884540839870795</v>
      </c>
      <c r="W35" s="180">
        <f t="shared" si="25"/>
        <v>44.884540839870795</v>
      </c>
      <c r="X35" s="180">
        <f t="shared" si="25"/>
        <v>44.884540839870795</v>
      </c>
      <c r="Y35" s="180">
        <f t="shared" si="25"/>
        <v>44.884540839870795</v>
      </c>
      <c r="Z35" s="180">
        <f t="shared" si="25"/>
        <v>44.884540839870795</v>
      </c>
      <c r="AA35" s="180">
        <f t="shared" si="25"/>
        <v>44.884540839870795</v>
      </c>
      <c r="AB35" s="180">
        <f t="shared" si="25"/>
        <v>44.884540839870795</v>
      </c>
      <c r="AC35" s="180">
        <f t="shared" si="25"/>
        <v>44.884540839870795</v>
      </c>
      <c r="AD35" s="180">
        <f t="shared" si="25"/>
        <v>44.884540839870795</v>
      </c>
      <c r="AE35" s="180">
        <v>0</v>
      </c>
      <c r="AF35" s="180">
        <f t="shared" si="25"/>
        <v>0</v>
      </c>
      <c r="AG35" s="180">
        <f t="shared" si="25"/>
        <v>0</v>
      </c>
      <c r="AH35" s="180">
        <f t="shared" si="25"/>
        <v>0</v>
      </c>
      <c r="AI35" s="180">
        <f t="shared" si="25"/>
        <v>0</v>
      </c>
      <c r="AJ35" s="180">
        <f t="shared" si="25"/>
        <v>0</v>
      </c>
      <c r="AK35" s="180">
        <f t="shared" si="25"/>
        <v>0</v>
      </c>
      <c r="AL35" s="180">
        <f t="shared" si="25"/>
        <v>0</v>
      </c>
      <c r="AM35" s="180">
        <f t="shared" si="25"/>
        <v>0</v>
      </c>
      <c r="AN35" s="180">
        <f t="shared" si="25"/>
        <v>0</v>
      </c>
      <c r="AO35" s="180">
        <f t="shared" si="25"/>
        <v>0</v>
      </c>
      <c r="AP35" s="180">
        <f t="shared" si="25"/>
        <v>0</v>
      </c>
      <c r="AQ35" s="180">
        <f t="shared" si="25"/>
        <v>0</v>
      </c>
      <c r="AR35" s="180">
        <f t="shared" si="25"/>
        <v>0</v>
      </c>
      <c r="AS35" s="180">
        <f t="shared" si="25"/>
        <v>0</v>
      </c>
      <c r="AT35" s="180">
        <f t="shared" si="25"/>
        <v>0</v>
      </c>
      <c r="AU35" s="180">
        <f t="shared" si="25"/>
        <v>0</v>
      </c>
      <c r="AV35" s="211">
        <f t="shared" ref="AV35:AV40" si="26">SUM(E35:AU35)</f>
        <v>897.69081679741635</v>
      </c>
    </row>
    <row r="36" spans="1:48" x14ac:dyDescent="0.3">
      <c r="A36" s="222" t="s">
        <v>46</v>
      </c>
      <c r="B36" s="223">
        <v>30</v>
      </c>
      <c r="C36" s="180">
        <v>32.852720025429122</v>
      </c>
      <c r="D36" s="224">
        <v>1</v>
      </c>
      <c r="E36" s="77"/>
      <c r="F36" s="123"/>
      <c r="G36" s="27"/>
      <c r="H36" s="27"/>
      <c r="I36" s="27"/>
      <c r="J36" s="225"/>
      <c r="K36" s="180">
        <f t="shared" ref="K36:K40" si="27">C36</f>
        <v>32.852720025429122</v>
      </c>
      <c r="L36" s="180">
        <f t="shared" ref="L36:AA40" si="28">K36</f>
        <v>32.852720025429122</v>
      </c>
      <c r="M36" s="180">
        <f t="shared" si="28"/>
        <v>32.852720025429122</v>
      </c>
      <c r="N36" s="180">
        <f t="shared" si="28"/>
        <v>32.852720025429122</v>
      </c>
      <c r="O36" s="180">
        <f t="shared" si="28"/>
        <v>32.852720025429122</v>
      </c>
      <c r="P36" s="180">
        <f t="shared" si="28"/>
        <v>32.852720025429122</v>
      </c>
      <c r="Q36" s="180">
        <f t="shared" si="28"/>
        <v>32.852720025429122</v>
      </c>
      <c r="R36" s="180">
        <f t="shared" si="28"/>
        <v>32.852720025429122</v>
      </c>
      <c r="S36" s="180">
        <f t="shared" si="28"/>
        <v>32.852720025429122</v>
      </c>
      <c r="T36" s="180">
        <f t="shared" si="28"/>
        <v>32.852720025429122</v>
      </c>
      <c r="U36" s="180">
        <f t="shared" si="28"/>
        <v>32.852720025429122</v>
      </c>
      <c r="V36" s="180">
        <f t="shared" si="28"/>
        <v>32.852720025429122</v>
      </c>
      <c r="W36" s="180">
        <f t="shared" si="28"/>
        <v>32.852720025429122</v>
      </c>
      <c r="X36" s="180">
        <f t="shared" si="28"/>
        <v>32.852720025429122</v>
      </c>
      <c r="Y36" s="180">
        <f t="shared" si="28"/>
        <v>32.852720025429122</v>
      </c>
      <c r="Z36" s="180">
        <f t="shared" si="28"/>
        <v>32.852720025429122</v>
      </c>
      <c r="AA36" s="180">
        <f t="shared" si="28"/>
        <v>32.852720025429122</v>
      </c>
      <c r="AB36" s="180">
        <f t="shared" si="25"/>
        <v>32.852720025429122</v>
      </c>
      <c r="AC36" s="180">
        <f t="shared" si="25"/>
        <v>32.852720025429122</v>
      </c>
      <c r="AD36" s="180">
        <f t="shared" si="25"/>
        <v>32.852720025429122</v>
      </c>
      <c r="AE36" s="180">
        <f t="shared" si="25"/>
        <v>32.852720025429122</v>
      </c>
      <c r="AF36" s="180">
        <f t="shared" si="25"/>
        <v>32.852720025429122</v>
      </c>
      <c r="AG36" s="180">
        <f t="shared" si="25"/>
        <v>32.852720025429122</v>
      </c>
      <c r="AH36" s="180">
        <f t="shared" si="25"/>
        <v>32.852720025429122</v>
      </c>
      <c r="AI36" s="180">
        <f t="shared" si="25"/>
        <v>32.852720025429122</v>
      </c>
      <c r="AJ36" s="180">
        <f t="shared" si="25"/>
        <v>32.852720025429122</v>
      </c>
      <c r="AK36" s="180">
        <f t="shared" si="25"/>
        <v>32.852720025429122</v>
      </c>
      <c r="AL36" s="180">
        <f t="shared" si="25"/>
        <v>32.852720025429122</v>
      </c>
      <c r="AM36" s="180">
        <f t="shared" si="25"/>
        <v>32.852720025429122</v>
      </c>
      <c r="AN36" s="180">
        <f t="shared" si="25"/>
        <v>32.852720025429122</v>
      </c>
      <c r="AO36" s="180">
        <v>0</v>
      </c>
      <c r="AP36" s="180">
        <f t="shared" si="25"/>
        <v>0</v>
      </c>
      <c r="AQ36" s="180">
        <f t="shared" si="25"/>
        <v>0</v>
      </c>
      <c r="AR36" s="180">
        <f t="shared" si="25"/>
        <v>0</v>
      </c>
      <c r="AS36" s="180">
        <f t="shared" si="25"/>
        <v>0</v>
      </c>
      <c r="AT36" s="180">
        <f t="shared" si="25"/>
        <v>0</v>
      </c>
      <c r="AU36" s="180">
        <f t="shared" si="25"/>
        <v>0</v>
      </c>
      <c r="AV36" s="211">
        <f t="shared" si="26"/>
        <v>985.58160076287334</v>
      </c>
    </row>
    <row r="37" spans="1:48" x14ac:dyDescent="0.3">
      <c r="A37" s="222" t="s">
        <v>188</v>
      </c>
      <c r="B37" s="223">
        <v>30</v>
      </c>
      <c r="C37" s="180">
        <v>62.219098740127883</v>
      </c>
      <c r="D37" s="224">
        <v>1</v>
      </c>
      <c r="E37" s="77"/>
      <c r="F37" s="123"/>
      <c r="G37" s="27"/>
      <c r="H37" s="27"/>
      <c r="I37" s="27"/>
      <c r="J37" s="225"/>
      <c r="K37" s="180">
        <f t="shared" ref="K37" si="29">C37</f>
        <v>62.219098740127883</v>
      </c>
      <c r="L37" s="180">
        <f t="shared" ref="L37" si="30">K37</f>
        <v>62.219098740127883</v>
      </c>
      <c r="M37" s="180">
        <f t="shared" si="28"/>
        <v>62.219098740127883</v>
      </c>
      <c r="N37" s="180">
        <f t="shared" si="28"/>
        <v>62.219098740127883</v>
      </c>
      <c r="O37" s="180">
        <f t="shared" si="28"/>
        <v>62.219098740127883</v>
      </c>
      <c r="P37" s="180">
        <f t="shared" si="28"/>
        <v>62.219098740127883</v>
      </c>
      <c r="Q37" s="180">
        <f t="shared" si="28"/>
        <v>62.219098740127883</v>
      </c>
      <c r="R37" s="180">
        <f t="shared" si="28"/>
        <v>62.219098740127883</v>
      </c>
      <c r="S37" s="180">
        <f t="shared" si="28"/>
        <v>62.219098740127883</v>
      </c>
      <c r="T37" s="180">
        <f t="shared" si="28"/>
        <v>62.219098740127883</v>
      </c>
      <c r="U37" s="180">
        <f t="shared" si="28"/>
        <v>62.219098740127883</v>
      </c>
      <c r="V37" s="180">
        <f t="shared" si="28"/>
        <v>62.219098740127883</v>
      </c>
      <c r="W37" s="180">
        <f t="shared" si="28"/>
        <v>62.219098740127883</v>
      </c>
      <c r="X37" s="180">
        <f t="shared" si="28"/>
        <v>62.219098740127883</v>
      </c>
      <c r="Y37" s="180">
        <f t="shared" si="28"/>
        <v>62.219098740127883</v>
      </c>
      <c r="Z37" s="180">
        <f t="shared" si="28"/>
        <v>62.219098740127883</v>
      </c>
      <c r="AA37" s="180">
        <f t="shared" si="28"/>
        <v>62.219098740127883</v>
      </c>
      <c r="AB37" s="180">
        <f t="shared" ref="AB37" si="31">AA37</f>
        <v>62.219098740127883</v>
      </c>
      <c r="AC37" s="180">
        <f t="shared" ref="AC37" si="32">AB37</f>
        <v>62.219098740127883</v>
      </c>
      <c r="AD37" s="180">
        <f t="shared" ref="AD37" si="33">AC37</f>
        <v>62.219098740127883</v>
      </c>
      <c r="AE37" s="180">
        <f t="shared" ref="AE37" si="34">AD37</f>
        <v>62.219098740127883</v>
      </c>
      <c r="AF37" s="180">
        <f t="shared" ref="AF37" si="35">AE37</f>
        <v>62.219098740127883</v>
      </c>
      <c r="AG37" s="180">
        <f t="shared" ref="AG37" si="36">AF37</f>
        <v>62.219098740127883</v>
      </c>
      <c r="AH37" s="180">
        <f t="shared" ref="AH37" si="37">AG37</f>
        <v>62.219098740127883</v>
      </c>
      <c r="AI37" s="180">
        <f t="shared" ref="AI37" si="38">AH37</f>
        <v>62.219098740127883</v>
      </c>
      <c r="AJ37" s="180">
        <f t="shared" ref="AJ37" si="39">AI37</f>
        <v>62.219098740127883</v>
      </c>
      <c r="AK37" s="180">
        <f t="shared" ref="AK37" si="40">AJ37</f>
        <v>62.219098740127883</v>
      </c>
      <c r="AL37" s="180">
        <f t="shared" ref="AL37" si="41">AK37</f>
        <v>62.219098740127883</v>
      </c>
      <c r="AM37" s="180">
        <f t="shared" ref="AM37" si="42">AL37</f>
        <v>62.219098740127883</v>
      </c>
      <c r="AN37" s="180">
        <f t="shared" ref="AN37" si="43">AM37</f>
        <v>62.219098740127883</v>
      </c>
      <c r="AO37" s="180">
        <v>0</v>
      </c>
      <c r="AP37" s="180">
        <f t="shared" ref="AP37" si="44">AO37</f>
        <v>0</v>
      </c>
      <c r="AQ37" s="180">
        <f t="shared" ref="AQ37" si="45">AP37</f>
        <v>0</v>
      </c>
      <c r="AR37" s="180">
        <f t="shared" ref="AR37" si="46">AQ37</f>
        <v>0</v>
      </c>
      <c r="AS37" s="180">
        <f t="shared" ref="AS37" si="47">AR37</f>
        <v>0</v>
      </c>
      <c r="AT37" s="180">
        <f t="shared" ref="AT37" si="48">AS37</f>
        <v>0</v>
      </c>
      <c r="AU37" s="180">
        <f t="shared" ref="AU37" si="49">AT37</f>
        <v>0</v>
      </c>
      <c r="AV37" s="211">
        <f t="shared" si="26"/>
        <v>1866.5729622038371</v>
      </c>
    </row>
    <row r="38" spans="1:48" x14ac:dyDescent="0.3">
      <c r="A38" s="222" t="s">
        <v>136</v>
      </c>
      <c r="B38" s="223">
        <v>30</v>
      </c>
      <c r="C38" s="180">
        <v>160.99624387342607</v>
      </c>
      <c r="D38" s="224">
        <v>1</v>
      </c>
      <c r="E38" s="77"/>
      <c r="F38" s="123"/>
      <c r="G38" s="27"/>
      <c r="H38" s="27"/>
      <c r="I38" s="27"/>
      <c r="J38" s="225"/>
      <c r="K38" s="180">
        <f t="shared" si="27"/>
        <v>160.99624387342607</v>
      </c>
      <c r="L38" s="180">
        <f t="shared" si="28"/>
        <v>160.99624387342607</v>
      </c>
      <c r="M38" s="180">
        <f t="shared" si="25"/>
        <v>160.99624387342607</v>
      </c>
      <c r="N38" s="180">
        <f t="shared" si="25"/>
        <v>160.99624387342607</v>
      </c>
      <c r="O38" s="180">
        <f t="shared" si="25"/>
        <v>160.99624387342607</v>
      </c>
      <c r="P38" s="180">
        <f t="shared" si="25"/>
        <v>160.99624387342607</v>
      </c>
      <c r="Q38" s="180">
        <f t="shared" si="25"/>
        <v>160.99624387342607</v>
      </c>
      <c r="R38" s="180">
        <f t="shared" si="25"/>
        <v>160.99624387342607</v>
      </c>
      <c r="S38" s="180">
        <f t="shared" si="25"/>
        <v>160.99624387342607</v>
      </c>
      <c r="T38" s="180">
        <f t="shared" si="25"/>
        <v>160.99624387342607</v>
      </c>
      <c r="U38" s="180">
        <f t="shared" si="25"/>
        <v>160.99624387342607</v>
      </c>
      <c r="V38" s="180">
        <f t="shared" si="25"/>
        <v>160.99624387342607</v>
      </c>
      <c r="W38" s="180">
        <f t="shared" si="25"/>
        <v>160.99624387342607</v>
      </c>
      <c r="X38" s="180">
        <f t="shared" si="25"/>
        <v>160.99624387342607</v>
      </c>
      <c r="Y38" s="180">
        <f t="shared" si="25"/>
        <v>160.99624387342607</v>
      </c>
      <c r="Z38" s="180">
        <f t="shared" si="25"/>
        <v>160.99624387342607</v>
      </c>
      <c r="AA38" s="180">
        <f t="shared" si="25"/>
        <v>160.99624387342607</v>
      </c>
      <c r="AB38" s="180">
        <f t="shared" si="25"/>
        <v>160.99624387342607</v>
      </c>
      <c r="AC38" s="180">
        <f t="shared" si="25"/>
        <v>160.99624387342607</v>
      </c>
      <c r="AD38" s="180">
        <f t="shared" si="25"/>
        <v>160.99624387342607</v>
      </c>
      <c r="AE38" s="180">
        <f t="shared" si="25"/>
        <v>160.99624387342607</v>
      </c>
      <c r="AF38" s="180">
        <f t="shared" si="25"/>
        <v>160.99624387342607</v>
      </c>
      <c r="AG38" s="180">
        <f t="shared" si="25"/>
        <v>160.99624387342607</v>
      </c>
      <c r="AH38" s="180">
        <f t="shared" si="25"/>
        <v>160.99624387342607</v>
      </c>
      <c r="AI38" s="180">
        <f t="shared" si="25"/>
        <v>160.99624387342607</v>
      </c>
      <c r="AJ38" s="180">
        <f t="shared" si="25"/>
        <v>160.99624387342607</v>
      </c>
      <c r="AK38" s="180">
        <f t="shared" si="25"/>
        <v>160.99624387342607</v>
      </c>
      <c r="AL38" s="180">
        <f t="shared" si="25"/>
        <v>160.99624387342607</v>
      </c>
      <c r="AM38" s="180">
        <f t="shared" si="25"/>
        <v>160.99624387342607</v>
      </c>
      <c r="AN38" s="180">
        <f t="shared" si="25"/>
        <v>160.99624387342607</v>
      </c>
      <c r="AO38" s="180">
        <v>0</v>
      </c>
      <c r="AP38" s="180">
        <f t="shared" si="25"/>
        <v>0</v>
      </c>
      <c r="AQ38" s="180">
        <f t="shared" si="25"/>
        <v>0</v>
      </c>
      <c r="AR38" s="180">
        <f t="shared" si="25"/>
        <v>0</v>
      </c>
      <c r="AS38" s="180">
        <f t="shared" si="25"/>
        <v>0</v>
      </c>
      <c r="AT38" s="180">
        <f t="shared" si="25"/>
        <v>0</v>
      </c>
      <c r="AU38" s="180">
        <f t="shared" si="25"/>
        <v>0</v>
      </c>
      <c r="AV38" s="211">
        <f t="shared" si="26"/>
        <v>4829.887316202783</v>
      </c>
    </row>
    <row r="39" spans="1:48" x14ac:dyDescent="0.3">
      <c r="A39" s="222" t="s">
        <v>89</v>
      </c>
      <c r="B39" s="223">
        <v>30</v>
      </c>
      <c r="C39" s="180">
        <v>6.0972484200291692</v>
      </c>
      <c r="D39" s="224">
        <v>1</v>
      </c>
      <c r="E39" s="77"/>
      <c r="F39" s="123"/>
      <c r="G39" s="27"/>
      <c r="H39" s="27"/>
      <c r="I39" s="27"/>
      <c r="J39" s="225"/>
      <c r="K39" s="180">
        <f t="shared" si="27"/>
        <v>6.0972484200291692</v>
      </c>
      <c r="L39" s="180">
        <f t="shared" si="28"/>
        <v>6.0972484200291692</v>
      </c>
      <c r="M39" s="180">
        <f t="shared" si="25"/>
        <v>6.0972484200291692</v>
      </c>
      <c r="N39" s="180">
        <f t="shared" si="25"/>
        <v>6.0972484200291692</v>
      </c>
      <c r="O39" s="180">
        <f t="shared" si="25"/>
        <v>6.0972484200291692</v>
      </c>
      <c r="P39" s="180">
        <f t="shared" si="25"/>
        <v>6.0972484200291692</v>
      </c>
      <c r="Q39" s="180">
        <f t="shared" si="25"/>
        <v>6.0972484200291692</v>
      </c>
      <c r="R39" s="180">
        <f t="shared" si="25"/>
        <v>6.0972484200291692</v>
      </c>
      <c r="S39" s="180">
        <f t="shared" si="25"/>
        <v>6.0972484200291692</v>
      </c>
      <c r="T39" s="180">
        <f t="shared" si="25"/>
        <v>6.0972484200291692</v>
      </c>
      <c r="U39" s="180">
        <f t="shared" si="25"/>
        <v>6.0972484200291692</v>
      </c>
      <c r="V39" s="180">
        <f t="shared" si="25"/>
        <v>6.0972484200291692</v>
      </c>
      <c r="W39" s="180">
        <f t="shared" si="25"/>
        <v>6.0972484200291692</v>
      </c>
      <c r="X39" s="180">
        <f t="shared" si="25"/>
        <v>6.0972484200291692</v>
      </c>
      <c r="Y39" s="180">
        <f t="shared" si="25"/>
        <v>6.0972484200291692</v>
      </c>
      <c r="Z39" s="180">
        <f t="shared" si="25"/>
        <v>6.0972484200291692</v>
      </c>
      <c r="AA39" s="180">
        <f t="shared" si="25"/>
        <v>6.0972484200291692</v>
      </c>
      <c r="AB39" s="180">
        <f t="shared" si="25"/>
        <v>6.0972484200291692</v>
      </c>
      <c r="AC39" s="180">
        <f t="shared" si="25"/>
        <v>6.0972484200291692</v>
      </c>
      <c r="AD39" s="180">
        <f t="shared" si="25"/>
        <v>6.0972484200291692</v>
      </c>
      <c r="AE39" s="180">
        <f t="shared" si="25"/>
        <v>6.0972484200291692</v>
      </c>
      <c r="AF39" s="180">
        <f t="shared" si="25"/>
        <v>6.0972484200291692</v>
      </c>
      <c r="AG39" s="180">
        <f t="shared" si="25"/>
        <v>6.0972484200291692</v>
      </c>
      <c r="AH39" s="180">
        <f t="shared" si="25"/>
        <v>6.0972484200291692</v>
      </c>
      <c r="AI39" s="180">
        <f t="shared" si="25"/>
        <v>6.0972484200291692</v>
      </c>
      <c r="AJ39" s="180">
        <f t="shared" si="25"/>
        <v>6.0972484200291692</v>
      </c>
      <c r="AK39" s="180">
        <f t="shared" si="25"/>
        <v>6.0972484200291692</v>
      </c>
      <c r="AL39" s="180">
        <f t="shared" si="25"/>
        <v>6.0972484200291692</v>
      </c>
      <c r="AM39" s="180">
        <f t="shared" si="25"/>
        <v>6.0972484200291692</v>
      </c>
      <c r="AN39" s="180">
        <f t="shared" si="25"/>
        <v>6.0972484200291692</v>
      </c>
      <c r="AO39" s="180">
        <v>0</v>
      </c>
      <c r="AP39" s="180">
        <f t="shared" si="25"/>
        <v>0</v>
      </c>
      <c r="AQ39" s="180">
        <f t="shared" si="25"/>
        <v>0</v>
      </c>
      <c r="AR39" s="180">
        <f t="shared" si="25"/>
        <v>0</v>
      </c>
      <c r="AS39" s="180">
        <f t="shared" si="25"/>
        <v>0</v>
      </c>
      <c r="AT39" s="180">
        <f t="shared" si="25"/>
        <v>0</v>
      </c>
      <c r="AU39" s="180">
        <f t="shared" si="25"/>
        <v>0</v>
      </c>
      <c r="AV39" s="211">
        <f t="shared" si="26"/>
        <v>182.91745260087504</v>
      </c>
    </row>
    <row r="40" spans="1:48" x14ac:dyDescent="0.3">
      <c r="A40" s="222" t="s">
        <v>88</v>
      </c>
      <c r="B40" s="223">
        <v>30</v>
      </c>
      <c r="C40" s="180">
        <v>13.265857741046831</v>
      </c>
      <c r="D40" s="224">
        <v>1</v>
      </c>
      <c r="E40" s="27"/>
      <c r="F40" s="43"/>
      <c r="G40" s="27"/>
      <c r="H40" s="27"/>
      <c r="I40" s="27"/>
      <c r="J40" s="220"/>
      <c r="K40" s="180">
        <f t="shared" si="27"/>
        <v>13.265857741046831</v>
      </c>
      <c r="L40" s="180">
        <f t="shared" si="28"/>
        <v>13.265857741046831</v>
      </c>
      <c r="M40" s="180">
        <f t="shared" si="25"/>
        <v>13.265857741046831</v>
      </c>
      <c r="N40" s="180">
        <f t="shared" si="25"/>
        <v>13.265857741046831</v>
      </c>
      <c r="O40" s="180">
        <f t="shared" si="25"/>
        <v>13.265857741046831</v>
      </c>
      <c r="P40" s="180">
        <f t="shared" si="25"/>
        <v>13.265857741046831</v>
      </c>
      <c r="Q40" s="180">
        <f t="shared" si="25"/>
        <v>13.265857741046831</v>
      </c>
      <c r="R40" s="180">
        <f t="shared" si="25"/>
        <v>13.265857741046831</v>
      </c>
      <c r="S40" s="180">
        <f t="shared" si="25"/>
        <v>13.265857741046831</v>
      </c>
      <c r="T40" s="180">
        <f t="shared" si="25"/>
        <v>13.265857741046831</v>
      </c>
      <c r="U40" s="180">
        <f t="shared" si="25"/>
        <v>13.265857741046831</v>
      </c>
      <c r="V40" s="180">
        <f t="shared" si="25"/>
        <v>13.265857741046831</v>
      </c>
      <c r="W40" s="180">
        <f t="shared" si="25"/>
        <v>13.265857741046831</v>
      </c>
      <c r="X40" s="180">
        <f t="shared" si="25"/>
        <v>13.265857741046831</v>
      </c>
      <c r="Y40" s="180">
        <f t="shared" si="25"/>
        <v>13.265857741046831</v>
      </c>
      <c r="Z40" s="180">
        <f t="shared" si="25"/>
        <v>13.265857741046831</v>
      </c>
      <c r="AA40" s="180">
        <f t="shared" si="25"/>
        <v>13.265857741046831</v>
      </c>
      <c r="AB40" s="180">
        <f t="shared" si="25"/>
        <v>13.265857741046831</v>
      </c>
      <c r="AC40" s="180">
        <f t="shared" si="25"/>
        <v>13.265857741046831</v>
      </c>
      <c r="AD40" s="180">
        <f t="shared" si="25"/>
        <v>13.265857741046831</v>
      </c>
      <c r="AE40" s="180">
        <f t="shared" si="25"/>
        <v>13.265857741046831</v>
      </c>
      <c r="AF40" s="180">
        <f t="shared" si="25"/>
        <v>13.265857741046831</v>
      </c>
      <c r="AG40" s="180">
        <f t="shared" si="25"/>
        <v>13.265857741046831</v>
      </c>
      <c r="AH40" s="180">
        <f t="shared" si="25"/>
        <v>13.265857741046831</v>
      </c>
      <c r="AI40" s="180">
        <f t="shared" si="25"/>
        <v>13.265857741046831</v>
      </c>
      <c r="AJ40" s="180">
        <f t="shared" si="25"/>
        <v>13.265857741046831</v>
      </c>
      <c r="AK40" s="180">
        <f t="shared" si="25"/>
        <v>13.265857741046831</v>
      </c>
      <c r="AL40" s="180">
        <f t="shared" si="25"/>
        <v>13.265857741046831</v>
      </c>
      <c r="AM40" s="180">
        <f t="shared" si="25"/>
        <v>13.265857741046831</v>
      </c>
      <c r="AN40" s="180">
        <f t="shared" si="25"/>
        <v>13.265857741046831</v>
      </c>
      <c r="AO40" s="180">
        <v>0</v>
      </c>
      <c r="AP40" s="180">
        <f t="shared" si="25"/>
        <v>0</v>
      </c>
      <c r="AQ40" s="180">
        <f t="shared" si="25"/>
        <v>0</v>
      </c>
      <c r="AR40" s="180">
        <f t="shared" si="25"/>
        <v>0</v>
      </c>
      <c r="AS40" s="180">
        <f t="shared" si="25"/>
        <v>0</v>
      </c>
      <c r="AT40" s="180">
        <f t="shared" si="25"/>
        <v>0</v>
      </c>
      <c r="AU40" s="180">
        <f t="shared" si="25"/>
        <v>0</v>
      </c>
      <c r="AV40" s="211">
        <f t="shared" si="26"/>
        <v>397.97573223140495</v>
      </c>
    </row>
    <row r="41" spans="1:48" x14ac:dyDescent="0.3">
      <c r="A41" s="183" t="s">
        <v>636</v>
      </c>
      <c r="B41" s="199"/>
      <c r="C41" s="185">
        <f>SUM(C35:C40)</f>
        <v>320.31570963992988</v>
      </c>
      <c r="D41" s="208">
        <f>K41/C41</f>
        <v>1</v>
      </c>
      <c r="E41" s="86"/>
      <c r="F41" s="75"/>
      <c r="G41" s="78"/>
      <c r="H41" s="78"/>
      <c r="I41" s="78"/>
      <c r="J41" s="95"/>
      <c r="K41" s="185">
        <f>SUM(K35:K40)</f>
        <v>320.31570963992988</v>
      </c>
      <c r="L41" s="185">
        <f t="shared" ref="L41:AU41" si="50">SUM(L35:L40)</f>
        <v>320.31570963992988</v>
      </c>
      <c r="M41" s="185">
        <f t="shared" si="50"/>
        <v>320.31570963992988</v>
      </c>
      <c r="N41" s="185">
        <f t="shared" si="50"/>
        <v>320.31570963992988</v>
      </c>
      <c r="O41" s="185">
        <f t="shared" si="50"/>
        <v>320.31570963992988</v>
      </c>
      <c r="P41" s="185">
        <f t="shared" si="50"/>
        <v>320.31570963992988</v>
      </c>
      <c r="Q41" s="185">
        <f t="shared" si="50"/>
        <v>320.31570963992988</v>
      </c>
      <c r="R41" s="185">
        <f t="shared" si="50"/>
        <v>320.31570963992988</v>
      </c>
      <c r="S41" s="185">
        <f t="shared" si="50"/>
        <v>320.31570963992988</v>
      </c>
      <c r="T41" s="185">
        <f t="shared" si="50"/>
        <v>320.31570963992988</v>
      </c>
      <c r="U41" s="185">
        <f t="shared" si="50"/>
        <v>320.31570963992988</v>
      </c>
      <c r="V41" s="185">
        <f t="shared" si="50"/>
        <v>320.31570963992988</v>
      </c>
      <c r="W41" s="185">
        <f t="shared" si="50"/>
        <v>320.31570963992988</v>
      </c>
      <c r="X41" s="185">
        <f t="shared" si="50"/>
        <v>320.31570963992988</v>
      </c>
      <c r="Y41" s="185">
        <f t="shared" si="50"/>
        <v>320.31570963992988</v>
      </c>
      <c r="Z41" s="185">
        <f t="shared" si="50"/>
        <v>320.31570963992988</v>
      </c>
      <c r="AA41" s="185">
        <f t="shared" si="50"/>
        <v>320.31570963992988</v>
      </c>
      <c r="AB41" s="185">
        <f t="shared" si="50"/>
        <v>320.31570963992988</v>
      </c>
      <c r="AC41" s="185">
        <f t="shared" si="50"/>
        <v>320.31570963992988</v>
      </c>
      <c r="AD41" s="185">
        <f t="shared" si="50"/>
        <v>320.31570963992988</v>
      </c>
      <c r="AE41" s="185">
        <f t="shared" si="50"/>
        <v>275.43116880005908</v>
      </c>
      <c r="AF41" s="185">
        <f t="shared" si="50"/>
        <v>275.43116880005908</v>
      </c>
      <c r="AG41" s="185">
        <f t="shared" si="50"/>
        <v>275.43116880005908</v>
      </c>
      <c r="AH41" s="185">
        <f t="shared" si="50"/>
        <v>275.43116880005908</v>
      </c>
      <c r="AI41" s="185">
        <f t="shared" si="50"/>
        <v>275.43116880005908</v>
      </c>
      <c r="AJ41" s="185">
        <f t="shared" si="50"/>
        <v>275.43116880005908</v>
      </c>
      <c r="AK41" s="185">
        <f t="shared" si="50"/>
        <v>275.43116880005908</v>
      </c>
      <c r="AL41" s="185">
        <f t="shared" si="50"/>
        <v>275.43116880005908</v>
      </c>
      <c r="AM41" s="185">
        <f t="shared" si="50"/>
        <v>275.43116880005908</v>
      </c>
      <c r="AN41" s="185">
        <f t="shared" si="50"/>
        <v>275.43116880005908</v>
      </c>
      <c r="AO41" s="185">
        <f t="shared" si="50"/>
        <v>0</v>
      </c>
      <c r="AP41" s="185">
        <f t="shared" si="50"/>
        <v>0</v>
      </c>
      <c r="AQ41" s="185">
        <f t="shared" si="50"/>
        <v>0</v>
      </c>
      <c r="AR41" s="185">
        <f t="shared" si="50"/>
        <v>0</v>
      </c>
      <c r="AS41" s="185">
        <f t="shared" si="50"/>
        <v>0</v>
      </c>
      <c r="AT41" s="185">
        <f t="shared" si="50"/>
        <v>0</v>
      </c>
      <c r="AU41" s="185">
        <f t="shared" si="50"/>
        <v>0</v>
      </c>
      <c r="AV41" s="177">
        <f>SUM(AV35:AV40)</f>
        <v>9160.6258807991908</v>
      </c>
    </row>
    <row r="42" spans="1:48" x14ac:dyDescent="0.3">
      <c r="A42" s="183" t="s">
        <v>637</v>
      </c>
      <c r="B42" s="188"/>
      <c r="C42" s="189"/>
      <c r="D42" s="200"/>
      <c r="E42" s="78"/>
      <c r="F42" s="78"/>
      <c r="G42" s="79"/>
      <c r="H42" s="79"/>
      <c r="I42" s="79"/>
      <c r="J42" s="139"/>
      <c r="K42" s="177">
        <v>0</v>
      </c>
      <c r="L42" s="177">
        <f t="shared" ref="L42:AU42" si="51">K41-L41</f>
        <v>0</v>
      </c>
      <c r="M42" s="177">
        <f t="shared" si="51"/>
        <v>0</v>
      </c>
      <c r="N42" s="177">
        <f t="shared" si="51"/>
        <v>0</v>
      </c>
      <c r="O42" s="177">
        <f t="shared" si="51"/>
        <v>0</v>
      </c>
      <c r="P42" s="177">
        <f t="shared" si="51"/>
        <v>0</v>
      </c>
      <c r="Q42" s="177">
        <f t="shared" si="51"/>
        <v>0</v>
      </c>
      <c r="R42" s="177">
        <f t="shared" si="51"/>
        <v>0</v>
      </c>
      <c r="S42" s="177">
        <f t="shared" si="51"/>
        <v>0</v>
      </c>
      <c r="T42" s="177">
        <f t="shared" si="51"/>
        <v>0</v>
      </c>
      <c r="U42" s="177">
        <f t="shared" si="51"/>
        <v>0</v>
      </c>
      <c r="V42" s="177">
        <f t="shared" si="51"/>
        <v>0</v>
      </c>
      <c r="W42" s="177">
        <f t="shared" si="51"/>
        <v>0</v>
      </c>
      <c r="X42" s="177">
        <f t="shared" si="51"/>
        <v>0</v>
      </c>
      <c r="Y42" s="177">
        <f t="shared" si="51"/>
        <v>0</v>
      </c>
      <c r="Z42" s="177">
        <f t="shared" si="51"/>
        <v>0</v>
      </c>
      <c r="AA42" s="177">
        <f t="shared" si="51"/>
        <v>0</v>
      </c>
      <c r="AB42" s="177">
        <f t="shared" si="51"/>
        <v>0</v>
      </c>
      <c r="AC42" s="177">
        <f t="shared" si="51"/>
        <v>0</v>
      </c>
      <c r="AD42" s="177">
        <f t="shared" si="51"/>
        <v>0</v>
      </c>
      <c r="AE42" s="177">
        <f t="shared" si="51"/>
        <v>44.884540839870795</v>
      </c>
      <c r="AF42" s="177">
        <f t="shared" si="51"/>
        <v>0</v>
      </c>
      <c r="AG42" s="177">
        <f t="shared" si="51"/>
        <v>0</v>
      </c>
      <c r="AH42" s="177">
        <f t="shared" si="51"/>
        <v>0</v>
      </c>
      <c r="AI42" s="177">
        <f t="shared" si="51"/>
        <v>0</v>
      </c>
      <c r="AJ42" s="177">
        <f t="shared" si="51"/>
        <v>0</v>
      </c>
      <c r="AK42" s="177">
        <f t="shared" si="51"/>
        <v>0</v>
      </c>
      <c r="AL42" s="177">
        <f t="shared" si="51"/>
        <v>0</v>
      </c>
      <c r="AM42" s="177">
        <f t="shared" si="51"/>
        <v>0</v>
      </c>
      <c r="AN42" s="177">
        <f t="shared" si="51"/>
        <v>0</v>
      </c>
      <c r="AO42" s="177">
        <f t="shared" si="51"/>
        <v>275.43116880005908</v>
      </c>
      <c r="AP42" s="177">
        <f t="shared" si="51"/>
        <v>0</v>
      </c>
      <c r="AQ42" s="177">
        <f t="shared" si="51"/>
        <v>0</v>
      </c>
      <c r="AR42" s="177">
        <f t="shared" si="51"/>
        <v>0</v>
      </c>
      <c r="AS42" s="177">
        <f t="shared" si="51"/>
        <v>0</v>
      </c>
      <c r="AT42" s="177">
        <f t="shared" si="51"/>
        <v>0</v>
      </c>
      <c r="AU42" s="177">
        <f t="shared" si="51"/>
        <v>0</v>
      </c>
      <c r="AV42" s="63"/>
    </row>
    <row r="43" spans="1:48" x14ac:dyDescent="0.3">
      <c r="A43" s="183" t="s">
        <v>638</v>
      </c>
      <c r="B43" s="188"/>
      <c r="C43" s="189"/>
      <c r="D43" s="189"/>
      <c r="E43" s="75"/>
      <c r="F43" s="75"/>
      <c r="G43" s="80"/>
      <c r="H43" s="80"/>
      <c r="I43" s="80"/>
      <c r="J43" s="95"/>
      <c r="K43" s="177">
        <f>$K41-K41</f>
        <v>0</v>
      </c>
      <c r="L43" s="177">
        <f t="shared" ref="L43:AU43" si="52">$K41-L41</f>
        <v>0</v>
      </c>
      <c r="M43" s="177">
        <f t="shared" si="52"/>
        <v>0</v>
      </c>
      <c r="N43" s="177">
        <f t="shared" si="52"/>
        <v>0</v>
      </c>
      <c r="O43" s="177">
        <f t="shared" si="52"/>
        <v>0</v>
      </c>
      <c r="P43" s="177">
        <f t="shared" si="52"/>
        <v>0</v>
      </c>
      <c r="Q43" s="177">
        <f t="shared" si="52"/>
        <v>0</v>
      </c>
      <c r="R43" s="177">
        <f t="shared" si="52"/>
        <v>0</v>
      </c>
      <c r="S43" s="177">
        <f t="shared" si="52"/>
        <v>0</v>
      </c>
      <c r="T43" s="177">
        <f t="shared" si="52"/>
        <v>0</v>
      </c>
      <c r="U43" s="177">
        <f t="shared" si="52"/>
        <v>0</v>
      </c>
      <c r="V43" s="177">
        <f t="shared" si="52"/>
        <v>0</v>
      </c>
      <c r="W43" s="177">
        <f t="shared" si="52"/>
        <v>0</v>
      </c>
      <c r="X43" s="177">
        <f t="shared" si="52"/>
        <v>0</v>
      </c>
      <c r="Y43" s="177">
        <f t="shared" si="52"/>
        <v>0</v>
      </c>
      <c r="Z43" s="177">
        <f t="shared" si="52"/>
        <v>0</v>
      </c>
      <c r="AA43" s="177">
        <f t="shared" si="52"/>
        <v>0</v>
      </c>
      <c r="AB43" s="177">
        <f t="shared" si="52"/>
        <v>0</v>
      </c>
      <c r="AC43" s="177">
        <f t="shared" si="52"/>
        <v>0</v>
      </c>
      <c r="AD43" s="177">
        <f t="shared" si="52"/>
        <v>0</v>
      </c>
      <c r="AE43" s="177">
        <f t="shared" si="52"/>
        <v>44.884540839870795</v>
      </c>
      <c r="AF43" s="177">
        <f t="shared" si="52"/>
        <v>44.884540839870795</v>
      </c>
      <c r="AG43" s="177">
        <f t="shared" si="52"/>
        <v>44.884540839870795</v>
      </c>
      <c r="AH43" s="177">
        <f t="shared" si="52"/>
        <v>44.884540839870795</v>
      </c>
      <c r="AI43" s="177">
        <f t="shared" si="52"/>
        <v>44.884540839870795</v>
      </c>
      <c r="AJ43" s="177">
        <f t="shared" si="52"/>
        <v>44.884540839870795</v>
      </c>
      <c r="AK43" s="177">
        <f t="shared" si="52"/>
        <v>44.884540839870795</v>
      </c>
      <c r="AL43" s="177">
        <f t="shared" si="52"/>
        <v>44.884540839870795</v>
      </c>
      <c r="AM43" s="177">
        <f t="shared" si="52"/>
        <v>44.884540839870795</v>
      </c>
      <c r="AN43" s="177">
        <f t="shared" si="52"/>
        <v>44.884540839870795</v>
      </c>
      <c r="AO43" s="177">
        <f t="shared" si="52"/>
        <v>320.31570963992988</v>
      </c>
      <c r="AP43" s="177">
        <f t="shared" si="52"/>
        <v>320.31570963992988</v>
      </c>
      <c r="AQ43" s="177">
        <f t="shared" si="52"/>
        <v>320.31570963992988</v>
      </c>
      <c r="AR43" s="177">
        <f t="shared" si="52"/>
        <v>320.31570963992988</v>
      </c>
      <c r="AS43" s="177">
        <f t="shared" si="52"/>
        <v>320.31570963992988</v>
      </c>
      <c r="AT43" s="177">
        <f t="shared" si="52"/>
        <v>320.31570963992988</v>
      </c>
      <c r="AU43" s="177">
        <f t="shared" si="52"/>
        <v>320.31570963992988</v>
      </c>
      <c r="AV43" s="64"/>
    </row>
    <row r="44" spans="1:48" collapsed="1" x14ac:dyDescent="0.3">
      <c r="A44" s="30"/>
      <c r="B44" s="30"/>
      <c r="C44" s="30"/>
      <c r="D44" s="30"/>
      <c r="E44" s="30"/>
      <c r="F44" s="30"/>
      <c r="G44" s="30"/>
      <c r="H44" s="30"/>
      <c r="I44" s="30"/>
      <c r="J44" s="30"/>
      <c r="K44" s="30"/>
      <c r="L44" s="30"/>
      <c r="M44" s="30"/>
      <c r="N44" s="30"/>
      <c r="O44" s="30"/>
      <c r="P44" s="30"/>
      <c r="Q44" s="30"/>
      <c r="R44" s="30"/>
      <c r="S44" s="30"/>
      <c r="T44" s="30"/>
      <c r="U44" s="30"/>
      <c r="V44" s="30"/>
    </row>
    <row r="45" spans="1:48" x14ac:dyDescent="0.3">
      <c r="A45" s="316" t="s">
        <v>671</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row>
    <row r="46" spans="1:48" ht="15.75" customHeight="1" x14ac:dyDescent="0.3">
      <c r="A46" s="508" t="s">
        <v>245</v>
      </c>
      <c r="B46" s="510" t="s">
        <v>0</v>
      </c>
      <c r="C46" s="510" t="s">
        <v>288</v>
      </c>
      <c r="D46" s="510" t="s">
        <v>57</v>
      </c>
      <c r="E46" s="112"/>
      <c r="F46" s="108"/>
      <c r="G46" s="108"/>
      <c r="H46" s="108"/>
      <c r="I46" s="108"/>
      <c r="J46" s="108"/>
      <c r="K46" s="112" t="s">
        <v>72</v>
      </c>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491" t="s">
        <v>1</v>
      </c>
    </row>
    <row r="47" spans="1:48" x14ac:dyDescent="0.3">
      <c r="A47" s="513"/>
      <c r="B47" s="512"/>
      <c r="C47" s="512"/>
      <c r="D47" s="511"/>
      <c r="E47" s="1">
        <f>E34</f>
        <v>2018</v>
      </c>
      <c r="F47" s="1">
        <f t="shared" ref="F47:AU47" si="53">F34</f>
        <v>2019</v>
      </c>
      <c r="G47" s="1">
        <f t="shared" si="53"/>
        <v>2020</v>
      </c>
      <c r="H47" s="1">
        <f t="shared" si="53"/>
        <v>2021</v>
      </c>
      <c r="I47" s="1">
        <f t="shared" si="53"/>
        <v>2022</v>
      </c>
      <c r="J47" s="1">
        <f t="shared" si="53"/>
        <v>2023</v>
      </c>
      <c r="K47" s="1">
        <f t="shared" si="53"/>
        <v>2024</v>
      </c>
      <c r="L47" s="1">
        <f t="shared" si="53"/>
        <v>2025</v>
      </c>
      <c r="M47" s="1">
        <f t="shared" si="53"/>
        <v>2026</v>
      </c>
      <c r="N47" s="1">
        <f t="shared" si="53"/>
        <v>2027</v>
      </c>
      <c r="O47" s="1">
        <f t="shared" si="53"/>
        <v>2028</v>
      </c>
      <c r="P47" s="1">
        <f t="shared" si="53"/>
        <v>2029</v>
      </c>
      <c r="Q47" s="1">
        <f t="shared" si="53"/>
        <v>2030</v>
      </c>
      <c r="R47" s="1">
        <f t="shared" si="53"/>
        <v>2031</v>
      </c>
      <c r="S47" s="1">
        <f t="shared" si="53"/>
        <v>2032</v>
      </c>
      <c r="T47" s="1">
        <f t="shared" si="53"/>
        <v>2033</v>
      </c>
      <c r="U47" s="1">
        <f t="shared" si="53"/>
        <v>2034</v>
      </c>
      <c r="V47" s="1">
        <f t="shared" si="53"/>
        <v>2035</v>
      </c>
      <c r="W47" s="1">
        <f t="shared" si="53"/>
        <v>2036</v>
      </c>
      <c r="X47" s="1">
        <f t="shared" si="53"/>
        <v>2037</v>
      </c>
      <c r="Y47" s="1">
        <f t="shared" si="53"/>
        <v>2038</v>
      </c>
      <c r="Z47" s="1">
        <f t="shared" si="53"/>
        <v>2039</v>
      </c>
      <c r="AA47" s="1">
        <f t="shared" si="53"/>
        <v>2040</v>
      </c>
      <c r="AB47" s="1">
        <f t="shared" si="53"/>
        <v>2041</v>
      </c>
      <c r="AC47" s="1">
        <f t="shared" si="53"/>
        <v>2042</v>
      </c>
      <c r="AD47" s="1">
        <f t="shared" si="53"/>
        <v>2043</v>
      </c>
      <c r="AE47" s="1">
        <f t="shared" si="53"/>
        <v>2044</v>
      </c>
      <c r="AF47" s="1">
        <f t="shared" si="53"/>
        <v>2045</v>
      </c>
      <c r="AG47" s="1">
        <f t="shared" si="53"/>
        <v>2046</v>
      </c>
      <c r="AH47" s="1">
        <f t="shared" si="53"/>
        <v>2047</v>
      </c>
      <c r="AI47" s="1">
        <f t="shared" si="53"/>
        <v>2048</v>
      </c>
      <c r="AJ47" s="1">
        <f t="shared" si="53"/>
        <v>2049</v>
      </c>
      <c r="AK47" s="1">
        <f t="shared" si="53"/>
        <v>2050</v>
      </c>
      <c r="AL47" s="1">
        <f t="shared" si="53"/>
        <v>2051</v>
      </c>
      <c r="AM47" s="1">
        <f t="shared" si="53"/>
        <v>2052</v>
      </c>
      <c r="AN47" s="1">
        <f t="shared" si="53"/>
        <v>2053</v>
      </c>
      <c r="AO47" s="1">
        <f t="shared" si="53"/>
        <v>2054</v>
      </c>
      <c r="AP47" s="1">
        <f t="shared" si="53"/>
        <v>2055</v>
      </c>
      <c r="AQ47" s="1">
        <f t="shared" si="53"/>
        <v>2056</v>
      </c>
      <c r="AR47" s="1">
        <f t="shared" si="53"/>
        <v>2057</v>
      </c>
      <c r="AS47" s="1">
        <f t="shared" si="53"/>
        <v>2058</v>
      </c>
      <c r="AT47" s="1">
        <f t="shared" si="53"/>
        <v>2059</v>
      </c>
      <c r="AU47" s="1">
        <f t="shared" si="53"/>
        <v>2060</v>
      </c>
      <c r="AV47" s="493"/>
    </row>
    <row r="48" spans="1:48" x14ac:dyDescent="0.3">
      <c r="A48" s="222" t="s">
        <v>47</v>
      </c>
      <c r="B48" s="223">
        <v>20</v>
      </c>
      <c r="C48" s="180">
        <v>55.033595990278151</v>
      </c>
      <c r="D48" s="224">
        <v>1</v>
      </c>
      <c r="E48" s="51"/>
      <c r="F48" s="138"/>
      <c r="G48" s="27"/>
      <c r="H48" s="27"/>
      <c r="I48" s="27"/>
      <c r="J48" s="220"/>
      <c r="K48" s="180">
        <f>C48</f>
        <v>55.033595990278151</v>
      </c>
      <c r="L48" s="180">
        <f>K48</f>
        <v>55.033595990278151</v>
      </c>
      <c r="M48" s="180">
        <f t="shared" ref="M48:AU49" si="54">L48</f>
        <v>55.033595990278151</v>
      </c>
      <c r="N48" s="180">
        <f t="shared" si="54"/>
        <v>55.033595990278151</v>
      </c>
      <c r="O48" s="180">
        <f t="shared" si="54"/>
        <v>55.033595990278151</v>
      </c>
      <c r="P48" s="180">
        <f t="shared" si="54"/>
        <v>55.033595990278151</v>
      </c>
      <c r="Q48" s="180">
        <f t="shared" si="54"/>
        <v>55.033595990278151</v>
      </c>
      <c r="R48" s="180">
        <f t="shared" si="54"/>
        <v>55.033595990278151</v>
      </c>
      <c r="S48" s="180">
        <f t="shared" si="54"/>
        <v>55.033595990278151</v>
      </c>
      <c r="T48" s="180">
        <f t="shared" si="54"/>
        <v>55.033595990278151</v>
      </c>
      <c r="U48" s="180">
        <f t="shared" si="54"/>
        <v>55.033595990278151</v>
      </c>
      <c r="V48" s="180">
        <f t="shared" si="54"/>
        <v>55.033595990278151</v>
      </c>
      <c r="W48" s="180">
        <f t="shared" si="54"/>
        <v>55.033595990278151</v>
      </c>
      <c r="X48" s="180">
        <f t="shared" si="54"/>
        <v>55.033595990278151</v>
      </c>
      <c r="Y48" s="180">
        <f t="shared" si="54"/>
        <v>55.033595990278151</v>
      </c>
      <c r="Z48" s="180">
        <f t="shared" si="54"/>
        <v>55.033595990278151</v>
      </c>
      <c r="AA48" s="180">
        <f t="shared" si="54"/>
        <v>55.033595990278151</v>
      </c>
      <c r="AB48" s="180">
        <f t="shared" si="54"/>
        <v>55.033595990278151</v>
      </c>
      <c r="AC48" s="180">
        <f t="shared" si="54"/>
        <v>55.033595990278151</v>
      </c>
      <c r="AD48" s="180">
        <f t="shared" si="54"/>
        <v>55.033595990278151</v>
      </c>
      <c r="AE48" s="180">
        <v>0</v>
      </c>
      <c r="AF48" s="180">
        <f t="shared" si="54"/>
        <v>0</v>
      </c>
      <c r="AG48" s="180">
        <f t="shared" si="54"/>
        <v>0</v>
      </c>
      <c r="AH48" s="180">
        <f t="shared" si="54"/>
        <v>0</v>
      </c>
      <c r="AI48" s="180">
        <f t="shared" si="54"/>
        <v>0</v>
      </c>
      <c r="AJ48" s="180">
        <f t="shared" si="54"/>
        <v>0</v>
      </c>
      <c r="AK48" s="180">
        <f t="shared" si="54"/>
        <v>0</v>
      </c>
      <c r="AL48" s="180">
        <f t="shared" si="54"/>
        <v>0</v>
      </c>
      <c r="AM48" s="180">
        <f t="shared" si="54"/>
        <v>0</v>
      </c>
      <c r="AN48" s="180">
        <f t="shared" si="54"/>
        <v>0</v>
      </c>
      <c r="AO48" s="180">
        <f t="shared" si="54"/>
        <v>0</v>
      </c>
      <c r="AP48" s="180">
        <f t="shared" si="54"/>
        <v>0</v>
      </c>
      <c r="AQ48" s="180">
        <f t="shared" si="54"/>
        <v>0</v>
      </c>
      <c r="AR48" s="180">
        <f t="shared" si="54"/>
        <v>0</v>
      </c>
      <c r="AS48" s="180">
        <f t="shared" si="54"/>
        <v>0</v>
      </c>
      <c r="AT48" s="180">
        <f t="shared" si="54"/>
        <v>0</v>
      </c>
      <c r="AU48" s="180">
        <f t="shared" si="54"/>
        <v>0</v>
      </c>
      <c r="AV48" s="211">
        <f>SUM(E48:AU48)</f>
        <v>1100.6719198055632</v>
      </c>
    </row>
    <row r="49" spans="1:48" x14ac:dyDescent="0.3">
      <c r="A49" s="222" t="s">
        <v>46</v>
      </c>
      <c r="B49" s="223">
        <v>30</v>
      </c>
      <c r="C49" s="180">
        <v>54.275695430482557</v>
      </c>
      <c r="D49" s="224">
        <v>1</v>
      </c>
      <c r="E49" s="77"/>
      <c r="F49" s="123"/>
      <c r="G49" s="27"/>
      <c r="H49" s="27"/>
      <c r="I49" s="27"/>
      <c r="J49" s="225"/>
      <c r="K49" s="180">
        <f>C49</f>
        <v>54.275695430482557</v>
      </c>
      <c r="L49" s="180">
        <f t="shared" ref="L49:AA49" si="55">K49</f>
        <v>54.275695430482557</v>
      </c>
      <c r="M49" s="180">
        <f t="shared" si="55"/>
        <v>54.275695430482557</v>
      </c>
      <c r="N49" s="180">
        <f t="shared" si="55"/>
        <v>54.275695430482557</v>
      </c>
      <c r="O49" s="180">
        <f t="shared" si="55"/>
        <v>54.275695430482557</v>
      </c>
      <c r="P49" s="180">
        <f t="shared" si="55"/>
        <v>54.275695430482557</v>
      </c>
      <c r="Q49" s="180">
        <f t="shared" si="55"/>
        <v>54.275695430482557</v>
      </c>
      <c r="R49" s="180">
        <f t="shared" si="55"/>
        <v>54.275695430482557</v>
      </c>
      <c r="S49" s="180">
        <f t="shared" si="55"/>
        <v>54.275695430482557</v>
      </c>
      <c r="T49" s="180">
        <f t="shared" si="55"/>
        <v>54.275695430482557</v>
      </c>
      <c r="U49" s="180">
        <f t="shared" si="55"/>
        <v>54.275695430482557</v>
      </c>
      <c r="V49" s="180">
        <f t="shared" si="55"/>
        <v>54.275695430482557</v>
      </c>
      <c r="W49" s="180">
        <f t="shared" si="55"/>
        <v>54.275695430482557</v>
      </c>
      <c r="X49" s="180">
        <f t="shared" si="55"/>
        <v>54.275695430482557</v>
      </c>
      <c r="Y49" s="180">
        <f t="shared" si="55"/>
        <v>54.275695430482557</v>
      </c>
      <c r="Z49" s="180">
        <f t="shared" si="55"/>
        <v>54.275695430482557</v>
      </c>
      <c r="AA49" s="180">
        <f t="shared" si="55"/>
        <v>54.275695430482557</v>
      </c>
      <c r="AB49" s="180">
        <f t="shared" si="54"/>
        <v>54.275695430482557</v>
      </c>
      <c r="AC49" s="180">
        <f t="shared" si="54"/>
        <v>54.275695430482557</v>
      </c>
      <c r="AD49" s="180">
        <f t="shared" si="54"/>
        <v>54.275695430482557</v>
      </c>
      <c r="AE49" s="180">
        <f t="shared" si="54"/>
        <v>54.275695430482557</v>
      </c>
      <c r="AF49" s="180">
        <f t="shared" si="54"/>
        <v>54.275695430482557</v>
      </c>
      <c r="AG49" s="180">
        <f t="shared" si="54"/>
        <v>54.275695430482557</v>
      </c>
      <c r="AH49" s="180">
        <f t="shared" si="54"/>
        <v>54.275695430482557</v>
      </c>
      <c r="AI49" s="180">
        <f t="shared" si="54"/>
        <v>54.275695430482557</v>
      </c>
      <c r="AJ49" s="180">
        <f t="shared" si="54"/>
        <v>54.275695430482557</v>
      </c>
      <c r="AK49" s="180">
        <f t="shared" si="54"/>
        <v>54.275695430482557</v>
      </c>
      <c r="AL49" s="180">
        <f t="shared" si="54"/>
        <v>54.275695430482557</v>
      </c>
      <c r="AM49" s="180">
        <f t="shared" si="54"/>
        <v>54.275695430482557</v>
      </c>
      <c r="AN49" s="180">
        <f t="shared" si="54"/>
        <v>54.275695430482557</v>
      </c>
      <c r="AO49" s="180">
        <v>0</v>
      </c>
      <c r="AP49" s="180">
        <f t="shared" si="54"/>
        <v>0</v>
      </c>
      <c r="AQ49" s="180">
        <f t="shared" si="54"/>
        <v>0</v>
      </c>
      <c r="AR49" s="180">
        <f t="shared" si="54"/>
        <v>0</v>
      </c>
      <c r="AS49" s="180">
        <f t="shared" si="54"/>
        <v>0</v>
      </c>
      <c r="AT49" s="180">
        <f t="shared" si="54"/>
        <v>0</v>
      </c>
      <c r="AU49" s="180">
        <f t="shared" si="54"/>
        <v>0</v>
      </c>
      <c r="AV49" s="211">
        <f>SUM(E49:AU49)</f>
        <v>1628.2708629144761</v>
      </c>
    </row>
    <row r="50" spans="1:48" x14ac:dyDescent="0.3">
      <c r="A50" s="183" t="s">
        <v>636</v>
      </c>
      <c r="B50" s="199"/>
      <c r="C50" s="185">
        <f>SUM(C48:C49)</f>
        <v>109.3092914207607</v>
      </c>
      <c r="D50" s="208">
        <f>K50/C50</f>
        <v>1</v>
      </c>
      <c r="E50" s="86"/>
      <c r="F50" s="75"/>
      <c r="G50" s="78"/>
      <c r="H50" s="78"/>
      <c r="I50" s="78"/>
      <c r="J50" s="95"/>
      <c r="K50" s="185">
        <f t="shared" ref="K50:AV50" si="56">SUM(K48:K49)</f>
        <v>109.3092914207607</v>
      </c>
      <c r="L50" s="185">
        <f t="shared" si="56"/>
        <v>109.3092914207607</v>
      </c>
      <c r="M50" s="185">
        <f t="shared" si="56"/>
        <v>109.3092914207607</v>
      </c>
      <c r="N50" s="185">
        <f t="shared" si="56"/>
        <v>109.3092914207607</v>
      </c>
      <c r="O50" s="185">
        <f t="shared" si="56"/>
        <v>109.3092914207607</v>
      </c>
      <c r="P50" s="185">
        <f t="shared" si="56"/>
        <v>109.3092914207607</v>
      </c>
      <c r="Q50" s="185">
        <f t="shared" si="56"/>
        <v>109.3092914207607</v>
      </c>
      <c r="R50" s="185">
        <f t="shared" si="56"/>
        <v>109.3092914207607</v>
      </c>
      <c r="S50" s="185">
        <f t="shared" si="56"/>
        <v>109.3092914207607</v>
      </c>
      <c r="T50" s="185">
        <f t="shared" si="56"/>
        <v>109.3092914207607</v>
      </c>
      <c r="U50" s="185">
        <f t="shared" si="56"/>
        <v>109.3092914207607</v>
      </c>
      <c r="V50" s="185">
        <f t="shared" si="56"/>
        <v>109.3092914207607</v>
      </c>
      <c r="W50" s="185">
        <f t="shared" si="56"/>
        <v>109.3092914207607</v>
      </c>
      <c r="X50" s="185">
        <f t="shared" si="56"/>
        <v>109.3092914207607</v>
      </c>
      <c r="Y50" s="185">
        <f t="shared" si="56"/>
        <v>109.3092914207607</v>
      </c>
      <c r="Z50" s="185">
        <f t="shared" si="56"/>
        <v>109.3092914207607</v>
      </c>
      <c r="AA50" s="185">
        <f t="shared" si="56"/>
        <v>109.3092914207607</v>
      </c>
      <c r="AB50" s="185">
        <f t="shared" si="56"/>
        <v>109.3092914207607</v>
      </c>
      <c r="AC50" s="185">
        <f t="shared" si="56"/>
        <v>109.3092914207607</v>
      </c>
      <c r="AD50" s="185">
        <f t="shared" si="56"/>
        <v>109.3092914207607</v>
      </c>
      <c r="AE50" s="185">
        <f t="shared" si="56"/>
        <v>54.275695430482557</v>
      </c>
      <c r="AF50" s="185">
        <f t="shared" si="56"/>
        <v>54.275695430482557</v>
      </c>
      <c r="AG50" s="185">
        <f t="shared" si="56"/>
        <v>54.275695430482557</v>
      </c>
      <c r="AH50" s="185">
        <f t="shared" si="56"/>
        <v>54.275695430482557</v>
      </c>
      <c r="AI50" s="185">
        <f t="shared" si="56"/>
        <v>54.275695430482557</v>
      </c>
      <c r="AJ50" s="185">
        <f t="shared" si="56"/>
        <v>54.275695430482557</v>
      </c>
      <c r="AK50" s="185">
        <f t="shared" si="56"/>
        <v>54.275695430482557</v>
      </c>
      <c r="AL50" s="185">
        <f t="shared" si="56"/>
        <v>54.275695430482557</v>
      </c>
      <c r="AM50" s="185">
        <f t="shared" si="56"/>
        <v>54.275695430482557</v>
      </c>
      <c r="AN50" s="185">
        <f t="shared" si="56"/>
        <v>54.275695430482557</v>
      </c>
      <c r="AO50" s="185">
        <f t="shared" si="56"/>
        <v>0</v>
      </c>
      <c r="AP50" s="185">
        <f t="shared" si="56"/>
        <v>0</v>
      </c>
      <c r="AQ50" s="185">
        <f t="shared" si="56"/>
        <v>0</v>
      </c>
      <c r="AR50" s="185">
        <f t="shared" si="56"/>
        <v>0</v>
      </c>
      <c r="AS50" s="185">
        <f t="shared" si="56"/>
        <v>0</v>
      </c>
      <c r="AT50" s="185">
        <f t="shared" si="56"/>
        <v>0</v>
      </c>
      <c r="AU50" s="185">
        <f t="shared" si="56"/>
        <v>0</v>
      </c>
      <c r="AV50" s="177">
        <f t="shared" si="56"/>
        <v>2728.9427827200393</v>
      </c>
    </row>
    <row r="51" spans="1:48" x14ac:dyDescent="0.3">
      <c r="A51" s="183" t="s">
        <v>637</v>
      </c>
      <c r="B51" s="188"/>
      <c r="C51" s="189"/>
      <c r="D51" s="200"/>
      <c r="E51" s="78"/>
      <c r="F51" s="78"/>
      <c r="G51" s="79"/>
      <c r="H51" s="79"/>
      <c r="I51" s="79"/>
      <c r="J51" s="139"/>
      <c r="K51" s="177">
        <v>0</v>
      </c>
      <c r="L51" s="177">
        <f t="shared" ref="L51:AU51" si="57">K50-L50</f>
        <v>0</v>
      </c>
      <c r="M51" s="177">
        <f t="shared" si="57"/>
        <v>0</v>
      </c>
      <c r="N51" s="177">
        <f t="shared" si="57"/>
        <v>0</v>
      </c>
      <c r="O51" s="177">
        <f t="shared" si="57"/>
        <v>0</v>
      </c>
      <c r="P51" s="177">
        <f t="shared" si="57"/>
        <v>0</v>
      </c>
      <c r="Q51" s="177">
        <f t="shared" si="57"/>
        <v>0</v>
      </c>
      <c r="R51" s="177">
        <f t="shared" si="57"/>
        <v>0</v>
      </c>
      <c r="S51" s="177">
        <f t="shared" si="57"/>
        <v>0</v>
      </c>
      <c r="T51" s="177">
        <f t="shared" si="57"/>
        <v>0</v>
      </c>
      <c r="U51" s="177">
        <f t="shared" si="57"/>
        <v>0</v>
      </c>
      <c r="V51" s="177">
        <f t="shared" si="57"/>
        <v>0</v>
      </c>
      <c r="W51" s="177">
        <f t="shared" si="57"/>
        <v>0</v>
      </c>
      <c r="X51" s="177">
        <f t="shared" si="57"/>
        <v>0</v>
      </c>
      <c r="Y51" s="177">
        <f t="shared" si="57"/>
        <v>0</v>
      </c>
      <c r="Z51" s="177">
        <f t="shared" si="57"/>
        <v>0</v>
      </c>
      <c r="AA51" s="177">
        <f t="shared" si="57"/>
        <v>0</v>
      </c>
      <c r="AB51" s="177">
        <f t="shared" si="57"/>
        <v>0</v>
      </c>
      <c r="AC51" s="177">
        <f t="shared" si="57"/>
        <v>0</v>
      </c>
      <c r="AD51" s="177">
        <f t="shared" si="57"/>
        <v>0</v>
      </c>
      <c r="AE51" s="177">
        <f t="shared" si="57"/>
        <v>55.033595990278144</v>
      </c>
      <c r="AF51" s="177">
        <f t="shared" si="57"/>
        <v>0</v>
      </c>
      <c r="AG51" s="177">
        <f t="shared" si="57"/>
        <v>0</v>
      </c>
      <c r="AH51" s="177">
        <f t="shared" si="57"/>
        <v>0</v>
      </c>
      <c r="AI51" s="177">
        <f t="shared" si="57"/>
        <v>0</v>
      </c>
      <c r="AJ51" s="177">
        <f t="shared" si="57"/>
        <v>0</v>
      </c>
      <c r="AK51" s="177">
        <f t="shared" si="57"/>
        <v>0</v>
      </c>
      <c r="AL51" s="177">
        <f t="shared" si="57"/>
        <v>0</v>
      </c>
      <c r="AM51" s="177">
        <f t="shared" si="57"/>
        <v>0</v>
      </c>
      <c r="AN51" s="177">
        <f t="shared" si="57"/>
        <v>0</v>
      </c>
      <c r="AO51" s="177">
        <f t="shared" si="57"/>
        <v>54.275695430482557</v>
      </c>
      <c r="AP51" s="177">
        <f t="shared" si="57"/>
        <v>0</v>
      </c>
      <c r="AQ51" s="177">
        <f t="shared" si="57"/>
        <v>0</v>
      </c>
      <c r="AR51" s="177">
        <f t="shared" si="57"/>
        <v>0</v>
      </c>
      <c r="AS51" s="177">
        <f t="shared" si="57"/>
        <v>0</v>
      </c>
      <c r="AT51" s="177">
        <f t="shared" si="57"/>
        <v>0</v>
      </c>
      <c r="AU51" s="177">
        <f t="shared" si="57"/>
        <v>0</v>
      </c>
      <c r="AV51" s="63"/>
    </row>
    <row r="52" spans="1:48" x14ac:dyDescent="0.3">
      <c r="A52" s="183" t="s">
        <v>638</v>
      </c>
      <c r="B52" s="188"/>
      <c r="C52" s="189"/>
      <c r="D52" s="189"/>
      <c r="E52" s="75"/>
      <c r="F52" s="75"/>
      <c r="G52" s="80"/>
      <c r="H52" s="80"/>
      <c r="I52" s="80"/>
      <c r="J52" s="95"/>
      <c r="K52" s="177">
        <f>$K50-K50</f>
        <v>0</v>
      </c>
      <c r="L52" s="177">
        <f t="shared" ref="L52:AU52" si="58">$K50-L50</f>
        <v>0</v>
      </c>
      <c r="M52" s="177">
        <f t="shared" si="58"/>
        <v>0</v>
      </c>
      <c r="N52" s="177">
        <f t="shared" si="58"/>
        <v>0</v>
      </c>
      <c r="O52" s="177">
        <f t="shared" si="58"/>
        <v>0</v>
      </c>
      <c r="P52" s="177">
        <f t="shared" si="58"/>
        <v>0</v>
      </c>
      <c r="Q52" s="177">
        <f t="shared" si="58"/>
        <v>0</v>
      </c>
      <c r="R52" s="177">
        <f t="shared" si="58"/>
        <v>0</v>
      </c>
      <c r="S52" s="177">
        <f t="shared" si="58"/>
        <v>0</v>
      </c>
      <c r="T52" s="177">
        <f t="shared" si="58"/>
        <v>0</v>
      </c>
      <c r="U52" s="177">
        <f t="shared" si="58"/>
        <v>0</v>
      </c>
      <c r="V52" s="177">
        <f t="shared" si="58"/>
        <v>0</v>
      </c>
      <c r="W52" s="177">
        <f t="shared" si="58"/>
        <v>0</v>
      </c>
      <c r="X52" s="177">
        <f t="shared" si="58"/>
        <v>0</v>
      </c>
      <c r="Y52" s="177">
        <f t="shared" si="58"/>
        <v>0</v>
      </c>
      <c r="Z52" s="177">
        <f t="shared" si="58"/>
        <v>0</v>
      </c>
      <c r="AA52" s="177">
        <f t="shared" si="58"/>
        <v>0</v>
      </c>
      <c r="AB52" s="177">
        <f t="shared" si="58"/>
        <v>0</v>
      </c>
      <c r="AC52" s="177">
        <f t="shared" si="58"/>
        <v>0</v>
      </c>
      <c r="AD52" s="177">
        <f t="shared" si="58"/>
        <v>0</v>
      </c>
      <c r="AE52" s="177">
        <f t="shared" si="58"/>
        <v>55.033595990278144</v>
      </c>
      <c r="AF52" s="177">
        <f t="shared" si="58"/>
        <v>55.033595990278144</v>
      </c>
      <c r="AG52" s="177">
        <f t="shared" si="58"/>
        <v>55.033595990278144</v>
      </c>
      <c r="AH52" s="177">
        <f t="shared" si="58"/>
        <v>55.033595990278144</v>
      </c>
      <c r="AI52" s="177">
        <f t="shared" si="58"/>
        <v>55.033595990278144</v>
      </c>
      <c r="AJ52" s="177">
        <f t="shared" si="58"/>
        <v>55.033595990278144</v>
      </c>
      <c r="AK52" s="177">
        <f t="shared" si="58"/>
        <v>55.033595990278144</v>
      </c>
      <c r="AL52" s="177">
        <f t="shared" si="58"/>
        <v>55.033595990278144</v>
      </c>
      <c r="AM52" s="177">
        <f t="shared" si="58"/>
        <v>55.033595990278144</v>
      </c>
      <c r="AN52" s="177">
        <f t="shared" si="58"/>
        <v>55.033595990278144</v>
      </c>
      <c r="AO52" s="177">
        <f t="shared" si="58"/>
        <v>109.3092914207607</v>
      </c>
      <c r="AP52" s="177">
        <f t="shared" si="58"/>
        <v>109.3092914207607</v>
      </c>
      <c r="AQ52" s="177">
        <f t="shared" si="58"/>
        <v>109.3092914207607</v>
      </c>
      <c r="AR52" s="177">
        <f t="shared" si="58"/>
        <v>109.3092914207607</v>
      </c>
      <c r="AS52" s="177">
        <f t="shared" si="58"/>
        <v>109.3092914207607</v>
      </c>
      <c r="AT52" s="177">
        <f t="shared" si="58"/>
        <v>109.3092914207607</v>
      </c>
      <c r="AU52" s="177">
        <f t="shared" si="58"/>
        <v>109.3092914207607</v>
      </c>
      <c r="AV52" s="64"/>
    </row>
    <row r="53" spans="1:48" collapsed="1" x14ac:dyDescent="0.3">
      <c r="A53" s="30"/>
      <c r="B53" s="30"/>
      <c r="C53" s="30"/>
      <c r="D53" s="30"/>
      <c r="E53" s="30"/>
      <c r="F53" s="30"/>
      <c r="G53" s="30"/>
      <c r="H53" s="30"/>
      <c r="I53" s="30"/>
      <c r="J53" s="30"/>
      <c r="K53" s="30"/>
      <c r="L53" s="30"/>
      <c r="M53" s="30"/>
      <c r="N53" s="30"/>
      <c r="O53" s="30"/>
      <c r="P53" s="30"/>
      <c r="Q53" s="30"/>
      <c r="R53" s="30"/>
      <c r="S53" s="30"/>
      <c r="T53" s="30"/>
      <c r="U53" s="30"/>
      <c r="V53" s="30"/>
    </row>
    <row r="56" spans="1:48" x14ac:dyDescent="0.3">
      <c r="K56" s="21"/>
    </row>
  </sheetData>
  <mergeCells count="19">
    <mergeCell ref="AV4:AV5"/>
    <mergeCell ref="A46:A47"/>
    <mergeCell ref="B46:B47"/>
    <mergeCell ref="C46:C47"/>
    <mergeCell ref="D46:D47"/>
    <mergeCell ref="AV46:AV47"/>
    <mergeCell ref="A33:A34"/>
    <mergeCell ref="B33:B34"/>
    <mergeCell ref="C33:C34"/>
    <mergeCell ref="D33:D34"/>
    <mergeCell ref="AV33:AV34"/>
    <mergeCell ref="A19:A20"/>
    <mergeCell ref="B19:B20"/>
    <mergeCell ref="C19:C20"/>
    <mergeCell ref="D19:D20"/>
    <mergeCell ref="A4:A5"/>
    <mergeCell ref="B4:B5"/>
    <mergeCell ref="C4:C5"/>
    <mergeCell ref="D4:D5"/>
  </mergeCell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0527-F2B1-4D40-8F38-F279171979E6}">
  <dimension ref="A1:AV42"/>
  <sheetViews>
    <sheetView workbookViewId="0">
      <selection activeCell="K4" sqref="K4:AU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675</v>
      </c>
    </row>
    <row r="2" spans="1:48" x14ac:dyDescent="0.3">
      <c r="A2" s="37"/>
    </row>
    <row r="3" spans="1:48" x14ac:dyDescent="0.3">
      <c r="A3" s="316" t="s">
        <v>676</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tr">
        <f>A33</f>
        <v>Pipe Insulation</v>
      </c>
      <c r="B6" s="223">
        <f t="shared" ref="B6:D6" si="1">B33</f>
        <v>15</v>
      </c>
      <c r="C6" s="445">
        <f>C33*29.3/1000</f>
        <v>0.5906880000000001</v>
      </c>
      <c r="D6" s="224">
        <f t="shared" si="1"/>
        <v>1</v>
      </c>
      <c r="E6" s="93"/>
      <c r="F6" s="137"/>
      <c r="G6" s="117"/>
      <c r="H6" s="117"/>
      <c r="I6" s="117"/>
      <c r="J6" s="220"/>
      <c r="K6" s="445">
        <f>K33*29.3/1000</f>
        <v>0.5906880000000001</v>
      </c>
      <c r="L6" s="445">
        <f t="shared" ref="L6:AU11" si="2">L33*29.3/1000</f>
        <v>0.5906880000000001</v>
      </c>
      <c r="M6" s="445">
        <f t="shared" si="2"/>
        <v>0.5906880000000001</v>
      </c>
      <c r="N6" s="445">
        <f t="shared" si="2"/>
        <v>0.5906880000000001</v>
      </c>
      <c r="O6" s="445">
        <f t="shared" si="2"/>
        <v>0.5906880000000001</v>
      </c>
      <c r="P6" s="445">
        <f t="shared" si="2"/>
        <v>0.5906880000000001</v>
      </c>
      <c r="Q6" s="445">
        <f t="shared" si="2"/>
        <v>0.5906880000000001</v>
      </c>
      <c r="R6" s="445">
        <f t="shared" si="2"/>
        <v>0.5906880000000001</v>
      </c>
      <c r="S6" s="445">
        <f t="shared" si="2"/>
        <v>0.5906880000000001</v>
      </c>
      <c r="T6" s="445">
        <f t="shared" si="2"/>
        <v>0.5906880000000001</v>
      </c>
      <c r="U6" s="445">
        <f t="shared" si="2"/>
        <v>0.5906880000000001</v>
      </c>
      <c r="V6" s="445">
        <f t="shared" si="2"/>
        <v>0.5906880000000001</v>
      </c>
      <c r="W6" s="445">
        <f t="shared" si="2"/>
        <v>0.5906880000000001</v>
      </c>
      <c r="X6" s="445">
        <f t="shared" si="2"/>
        <v>0.5906880000000001</v>
      </c>
      <c r="Y6" s="445">
        <f t="shared" si="2"/>
        <v>0.5906880000000001</v>
      </c>
      <c r="Z6" s="445">
        <f t="shared" si="2"/>
        <v>0</v>
      </c>
      <c r="AA6" s="445">
        <f t="shared" si="2"/>
        <v>0</v>
      </c>
      <c r="AB6" s="445">
        <f t="shared" si="2"/>
        <v>0</v>
      </c>
      <c r="AC6" s="445">
        <f t="shared" si="2"/>
        <v>0</v>
      </c>
      <c r="AD6" s="445">
        <f t="shared" si="2"/>
        <v>0</v>
      </c>
      <c r="AE6" s="445">
        <f t="shared" si="2"/>
        <v>0</v>
      </c>
      <c r="AF6" s="445">
        <f t="shared" si="2"/>
        <v>0</v>
      </c>
      <c r="AG6" s="445">
        <f t="shared" si="2"/>
        <v>0</v>
      </c>
      <c r="AH6" s="445">
        <f t="shared" si="2"/>
        <v>0</v>
      </c>
      <c r="AI6" s="445">
        <f t="shared" si="2"/>
        <v>0</v>
      </c>
      <c r="AJ6" s="445">
        <f t="shared" si="2"/>
        <v>0</v>
      </c>
      <c r="AK6" s="445">
        <f t="shared" si="2"/>
        <v>0</v>
      </c>
      <c r="AL6" s="445">
        <f t="shared" si="2"/>
        <v>0</v>
      </c>
      <c r="AM6" s="445">
        <f t="shared" si="2"/>
        <v>0</v>
      </c>
      <c r="AN6" s="445">
        <f t="shared" si="2"/>
        <v>0</v>
      </c>
      <c r="AO6" s="445">
        <f t="shared" si="2"/>
        <v>0</v>
      </c>
      <c r="AP6" s="445">
        <f t="shared" si="2"/>
        <v>0</v>
      </c>
      <c r="AQ6" s="445">
        <f t="shared" si="2"/>
        <v>0</v>
      </c>
      <c r="AR6" s="445">
        <f t="shared" si="2"/>
        <v>0</v>
      </c>
      <c r="AS6" s="445">
        <f t="shared" si="2"/>
        <v>0</v>
      </c>
      <c r="AT6" s="445">
        <f t="shared" si="2"/>
        <v>0</v>
      </c>
      <c r="AU6" s="445">
        <f t="shared" si="2"/>
        <v>0</v>
      </c>
      <c r="AV6" s="211">
        <f>SUM(E6:AU6)</f>
        <v>8.8603200000000015</v>
      </c>
    </row>
    <row r="7" spans="1:48" x14ac:dyDescent="0.3">
      <c r="A7" s="222" t="str">
        <f t="shared" ref="A7:D7" si="3">A34</f>
        <v>Duct Sealing</v>
      </c>
      <c r="B7" s="223">
        <f t="shared" si="3"/>
        <v>20</v>
      </c>
      <c r="C7" s="445">
        <f t="shared" ref="C7:C11" si="4">C34*29.3/1000</f>
        <v>4.4815660162601638</v>
      </c>
      <c r="D7" s="224">
        <f t="shared" si="3"/>
        <v>1</v>
      </c>
      <c r="E7" s="93"/>
      <c r="F7" s="137"/>
      <c r="G7" s="117"/>
      <c r="H7" s="117"/>
      <c r="I7" s="117"/>
      <c r="J7" s="220"/>
      <c r="K7" s="445">
        <f t="shared" ref="K7:Z11" si="5">K34*29.3/1000</f>
        <v>4.4815660162601638</v>
      </c>
      <c r="L7" s="445">
        <f t="shared" si="5"/>
        <v>4.4815660162601638</v>
      </c>
      <c r="M7" s="445">
        <f t="shared" si="5"/>
        <v>4.4815660162601638</v>
      </c>
      <c r="N7" s="445">
        <f t="shared" si="5"/>
        <v>4.4815660162601638</v>
      </c>
      <c r="O7" s="445">
        <f t="shared" si="5"/>
        <v>4.4815660162601638</v>
      </c>
      <c r="P7" s="445">
        <f t="shared" si="5"/>
        <v>4.4815660162601638</v>
      </c>
      <c r="Q7" s="445">
        <f t="shared" si="5"/>
        <v>4.4815660162601638</v>
      </c>
      <c r="R7" s="445">
        <f t="shared" si="5"/>
        <v>4.4815660162601638</v>
      </c>
      <c r="S7" s="445">
        <f t="shared" si="5"/>
        <v>4.4815660162601638</v>
      </c>
      <c r="T7" s="445">
        <f t="shared" si="5"/>
        <v>4.4815660162601638</v>
      </c>
      <c r="U7" s="445">
        <f t="shared" si="5"/>
        <v>4.4815660162601638</v>
      </c>
      <c r="V7" s="445">
        <f t="shared" si="5"/>
        <v>4.4815660162601638</v>
      </c>
      <c r="W7" s="445">
        <f t="shared" si="5"/>
        <v>4.4815660162601638</v>
      </c>
      <c r="X7" s="445">
        <f t="shared" si="5"/>
        <v>4.4815660162601638</v>
      </c>
      <c r="Y7" s="445">
        <f t="shared" si="5"/>
        <v>4.4815660162601638</v>
      </c>
      <c r="Z7" s="445">
        <f t="shared" si="5"/>
        <v>4.4815660162601638</v>
      </c>
      <c r="AA7" s="445">
        <f t="shared" si="2"/>
        <v>4.4815660162601638</v>
      </c>
      <c r="AB7" s="445">
        <f t="shared" si="2"/>
        <v>4.4815660162601638</v>
      </c>
      <c r="AC7" s="445">
        <f t="shared" si="2"/>
        <v>4.4815660162601638</v>
      </c>
      <c r="AD7" s="445">
        <f t="shared" si="2"/>
        <v>4.4815660162601638</v>
      </c>
      <c r="AE7" s="445">
        <f t="shared" si="2"/>
        <v>0</v>
      </c>
      <c r="AF7" s="445">
        <f t="shared" si="2"/>
        <v>0</v>
      </c>
      <c r="AG7" s="445">
        <f t="shared" si="2"/>
        <v>0</v>
      </c>
      <c r="AH7" s="445">
        <f t="shared" si="2"/>
        <v>0</v>
      </c>
      <c r="AI7" s="445">
        <f t="shared" si="2"/>
        <v>0</v>
      </c>
      <c r="AJ7" s="445">
        <f t="shared" si="2"/>
        <v>0</v>
      </c>
      <c r="AK7" s="445">
        <f t="shared" si="2"/>
        <v>0</v>
      </c>
      <c r="AL7" s="445">
        <f t="shared" si="2"/>
        <v>0</v>
      </c>
      <c r="AM7" s="445">
        <f t="shared" si="2"/>
        <v>0</v>
      </c>
      <c r="AN7" s="445">
        <f t="shared" si="2"/>
        <v>0</v>
      </c>
      <c r="AO7" s="445">
        <f t="shared" si="2"/>
        <v>0</v>
      </c>
      <c r="AP7" s="445">
        <f t="shared" si="2"/>
        <v>0</v>
      </c>
      <c r="AQ7" s="445">
        <f t="shared" si="2"/>
        <v>0</v>
      </c>
      <c r="AR7" s="445">
        <f t="shared" si="2"/>
        <v>0</v>
      </c>
      <c r="AS7" s="445">
        <f t="shared" si="2"/>
        <v>0</v>
      </c>
      <c r="AT7" s="445">
        <f t="shared" si="2"/>
        <v>0</v>
      </c>
      <c r="AU7" s="445">
        <f t="shared" si="2"/>
        <v>0</v>
      </c>
      <c r="AV7" s="211">
        <f t="shared" ref="AV7:AV11" si="6">SUM(E7:AU7)</f>
        <v>89.631320325203234</v>
      </c>
    </row>
    <row r="8" spans="1:48" x14ac:dyDescent="0.3">
      <c r="A8" s="222" t="str">
        <f t="shared" ref="A8:D8" si="7">A35</f>
        <v>Air Sealing</v>
      </c>
      <c r="B8" s="223">
        <f t="shared" si="7"/>
        <v>20</v>
      </c>
      <c r="C8" s="445">
        <f t="shared" si="4"/>
        <v>1.7823960546472204</v>
      </c>
      <c r="D8" s="224">
        <f t="shared" si="7"/>
        <v>1</v>
      </c>
      <c r="E8" s="93"/>
      <c r="F8" s="137"/>
      <c r="G8" s="117"/>
      <c r="H8" s="117"/>
      <c r="I8" s="117"/>
      <c r="J8" s="220"/>
      <c r="K8" s="445">
        <f t="shared" si="5"/>
        <v>1.7823960546472204</v>
      </c>
      <c r="L8" s="445">
        <f t="shared" si="2"/>
        <v>1.7823960546472204</v>
      </c>
      <c r="M8" s="445">
        <f t="shared" si="2"/>
        <v>1.7823960546472204</v>
      </c>
      <c r="N8" s="445">
        <f t="shared" si="2"/>
        <v>1.7823960546472204</v>
      </c>
      <c r="O8" s="445">
        <f t="shared" si="2"/>
        <v>1.7823960546472204</v>
      </c>
      <c r="P8" s="445">
        <f t="shared" si="2"/>
        <v>1.7823960546472204</v>
      </c>
      <c r="Q8" s="445">
        <f t="shared" si="2"/>
        <v>1.7823960546472204</v>
      </c>
      <c r="R8" s="445">
        <f t="shared" si="2"/>
        <v>1.7823960546472204</v>
      </c>
      <c r="S8" s="445">
        <f t="shared" si="2"/>
        <v>1.7823960546472204</v>
      </c>
      <c r="T8" s="445">
        <f t="shared" si="2"/>
        <v>1.7823960546472204</v>
      </c>
      <c r="U8" s="445">
        <f t="shared" si="2"/>
        <v>1.7823960546472204</v>
      </c>
      <c r="V8" s="445">
        <f t="shared" si="2"/>
        <v>1.7823960546472204</v>
      </c>
      <c r="W8" s="445">
        <f t="shared" si="2"/>
        <v>1.7823960546472204</v>
      </c>
      <c r="X8" s="445">
        <f t="shared" si="2"/>
        <v>1.7823960546472204</v>
      </c>
      <c r="Y8" s="445">
        <f t="shared" si="2"/>
        <v>1.7823960546472204</v>
      </c>
      <c r="Z8" s="445">
        <f t="shared" si="2"/>
        <v>1.7823960546472204</v>
      </c>
      <c r="AA8" s="445">
        <f t="shared" si="2"/>
        <v>1.7823960546472204</v>
      </c>
      <c r="AB8" s="445">
        <f t="shared" si="2"/>
        <v>1.7823960546472204</v>
      </c>
      <c r="AC8" s="445">
        <f t="shared" si="2"/>
        <v>1.7823960546472204</v>
      </c>
      <c r="AD8" s="445">
        <f t="shared" si="2"/>
        <v>1.7823960546472204</v>
      </c>
      <c r="AE8" s="445">
        <f t="shared" si="2"/>
        <v>0</v>
      </c>
      <c r="AF8" s="445">
        <f t="shared" si="2"/>
        <v>0</v>
      </c>
      <c r="AG8" s="445">
        <f t="shared" si="2"/>
        <v>0</v>
      </c>
      <c r="AH8" s="445">
        <f t="shared" si="2"/>
        <v>0</v>
      </c>
      <c r="AI8" s="445">
        <f t="shared" si="2"/>
        <v>0</v>
      </c>
      <c r="AJ8" s="445">
        <f t="shared" si="2"/>
        <v>0</v>
      </c>
      <c r="AK8" s="445">
        <f t="shared" si="2"/>
        <v>0</v>
      </c>
      <c r="AL8" s="445">
        <f t="shared" si="2"/>
        <v>0</v>
      </c>
      <c r="AM8" s="445">
        <f t="shared" si="2"/>
        <v>0</v>
      </c>
      <c r="AN8" s="445">
        <f t="shared" si="2"/>
        <v>0</v>
      </c>
      <c r="AO8" s="445">
        <f t="shared" si="2"/>
        <v>0</v>
      </c>
      <c r="AP8" s="445">
        <f t="shared" si="2"/>
        <v>0</v>
      </c>
      <c r="AQ8" s="445">
        <f t="shared" si="2"/>
        <v>0</v>
      </c>
      <c r="AR8" s="445">
        <f t="shared" si="2"/>
        <v>0</v>
      </c>
      <c r="AS8" s="445">
        <f t="shared" si="2"/>
        <v>0</v>
      </c>
      <c r="AT8" s="445">
        <f t="shared" si="2"/>
        <v>0</v>
      </c>
      <c r="AU8" s="445">
        <f t="shared" si="2"/>
        <v>0</v>
      </c>
      <c r="AV8" s="211">
        <f t="shared" si="6"/>
        <v>35.647921092944429</v>
      </c>
    </row>
    <row r="9" spans="1:48" x14ac:dyDescent="0.3">
      <c r="A9" s="222" t="str">
        <f t="shared" ref="A9:D9" si="8">A36</f>
        <v>Floor Insulation</v>
      </c>
      <c r="B9" s="223">
        <f t="shared" si="8"/>
        <v>30</v>
      </c>
      <c r="C9" s="445">
        <f t="shared" si="4"/>
        <v>5.2401562927399752</v>
      </c>
      <c r="D9" s="224">
        <f t="shared" si="8"/>
        <v>1</v>
      </c>
      <c r="E9" s="93"/>
      <c r="F9" s="137"/>
      <c r="G9" s="117"/>
      <c r="H9" s="117"/>
      <c r="I9" s="117"/>
      <c r="J9" s="220"/>
      <c r="K9" s="445">
        <f t="shared" si="5"/>
        <v>5.2401562927399752</v>
      </c>
      <c r="L9" s="445">
        <f t="shared" si="2"/>
        <v>5.2401562927399752</v>
      </c>
      <c r="M9" s="445">
        <f t="shared" si="2"/>
        <v>5.2401562927399752</v>
      </c>
      <c r="N9" s="445">
        <f t="shared" si="2"/>
        <v>5.2401562927399752</v>
      </c>
      <c r="O9" s="445">
        <f t="shared" si="2"/>
        <v>5.2401562927399752</v>
      </c>
      <c r="P9" s="445">
        <f t="shared" si="2"/>
        <v>5.2401562927399752</v>
      </c>
      <c r="Q9" s="445">
        <f t="shared" si="2"/>
        <v>5.2401562927399752</v>
      </c>
      <c r="R9" s="445">
        <f t="shared" si="2"/>
        <v>5.2401562927399752</v>
      </c>
      <c r="S9" s="445">
        <f t="shared" si="2"/>
        <v>5.2401562927399752</v>
      </c>
      <c r="T9" s="445">
        <f t="shared" si="2"/>
        <v>5.2401562927399752</v>
      </c>
      <c r="U9" s="445">
        <f t="shared" si="2"/>
        <v>5.2401562927399752</v>
      </c>
      <c r="V9" s="445">
        <f t="shared" si="2"/>
        <v>5.2401562927399752</v>
      </c>
      <c r="W9" s="445">
        <f t="shared" si="2"/>
        <v>5.2401562927399752</v>
      </c>
      <c r="X9" s="445">
        <f t="shared" si="2"/>
        <v>5.2401562927399752</v>
      </c>
      <c r="Y9" s="445">
        <f t="shared" si="2"/>
        <v>5.2401562927399752</v>
      </c>
      <c r="Z9" s="445">
        <f t="shared" si="2"/>
        <v>5.2401562927399752</v>
      </c>
      <c r="AA9" s="445">
        <f t="shared" si="2"/>
        <v>5.2401562927399752</v>
      </c>
      <c r="AB9" s="445">
        <f t="shared" si="2"/>
        <v>5.2401562927399752</v>
      </c>
      <c r="AC9" s="445">
        <f t="shared" si="2"/>
        <v>5.2401562927399752</v>
      </c>
      <c r="AD9" s="445">
        <f t="shared" si="2"/>
        <v>5.2401562927399752</v>
      </c>
      <c r="AE9" s="445">
        <f t="shared" si="2"/>
        <v>5.2401562927399752</v>
      </c>
      <c r="AF9" s="445">
        <f t="shared" si="2"/>
        <v>5.2401562927399752</v>
      </c>
      <c r="AG9" s="445">
        <f t="shared" si="2"/>
        <v>5.2401562927399752</v>
      </c>
      <c r="AH9" s="445">
        <f t="shared" si="2"/>
        <v>5.2401562927399752</v>
      </c>
      <c r="AI9" s="445">
        <f t="shared" si="2"/>
        <v>5.2401562927399752</v>
      </c>
      <c r="AJ9" s="445">
        <f t="shared" si="2"/>
        <v>5.2401562927399752</v>
      </c>
      <c r="AK9" s="445">
        <f t="shared" si="2"/>
        <v>5.2401562927399752</v>
      </c>
      <c r="AL9" s="445">
        <f t="shared" si="2"/>
        <v>5.2401562927399752</v>
      </c>
      <c r="AM9" s="445">
        <f t="shared" si="2"/>
        <v>5.2401562927399752</v>
      </c>
      <c r="AN9" s="445">
        <f t="shared" si="2"/>
        <v>5.2401562927399752</v>
      </c>
      <c r="AO9" s="445">
        <f t="shared" si="2"/>
        <v>0</v>
      </c>
      <c r="AP9" s="445">
        <f t="shared" si="2"/>
        <v>0</v>
      </c>
      <c r="AQ9" s="445">
        <f t="shared" si="2"/>
        <v>0</v>
      </c>
      <c r="AR9" s="445">
        <f t="shared" si="2"/>
        <v>0</v>
      </c>
      <c r="AS9" s="445">
        <f t="shared" si="2"/>
        <v>0</v>
      </c>
      <c r="AT9" s="445">
        <f t="shared" si="2"/>
        <v>0</v>
      </c>
      <c r="AU9" s="445">
        <f t="shared" si="2"/>
        <v>0</v>
      </c>
      <c r="AV9" s="211">
        <f t="shared" si="6"/>
        <v>157.20468878219938</v>
      </c>
    </row>
    <row r="10" spans="1:48" x14ac:dyDescent="0.3">
      <c r="A10" s="222" t="str">
        <f t="shared" ref="A10:D10" si="9">A37</f>
        <v>Rim Joist Insulation</v>
      </c>
      <c r="B10" s="223">
        <f t="shared" si="9"/>
        <v>30</v>
      </c>
      <c r="C10" s="445">
        <f t="shared" si="4"/>
        <v>0.23704687388141504</v>
      </c>
      <c r="D10" s="224">
        <f t="shared" si="9"/>
        <v>1</v>
      </c>
      <c r="E10" s="93"/>
      <c r="F10" s="137"/>
      <c r="G10" s="117"/>
      <c r="H10" s="117"/>
      <c r="I10" s="117"/>
      <c r="J10" s="220"/>
      <c r="K10" s="445">
        <f t="shared" si="5"/>
        <v>0.23704687388141504</v>
      </c>
      <c r="L10" s="445">
        <f t="shared" si="2"/>
        <v>0.23704687388141504</v>
      </c>
      <c r="M10" s="445">
        <f t="shared" si="2"/>
        <v>0.23704687388141504</v>
      </c>
      <c r="N10" s="445">
        <f t="shared" si="2"/>
        <v>0.23704687388141504</v>
      </c>
      <c r="O10" s="445">
        <f t="shared" si="2"/>
        <v>0.23704687388141504</v>
      </c>
      <c r="P10" s="445">
        <f t="shared" si="2"/>
        <v>0.23704687388141504</v>
      </c>
      <c r="Q10" s="445">
        <f t="shared" si="2"/>
        <v>0.23704687388141504</v>
      </c>
      <c r="R10" s="445">
        <f t="shared" si="2"/>
        <v>0.23704687388141504</v>
      </c>
      <c r="S10" s="445">
        <f t="shared" si="2"/>
        <v>0.23704687388141504</v>
      </c>
      <c r="T10" s="445">
        <f t="shared" si="2"/>
        <v>0.23704687388141504</v>
      </c>
      <c r="U10" s="445">
        <f t="shared" si="2"/>
        <v>0.23704687388141504</v>
      </c>
      <c r="V10" s="445">
        <f t="shared" si="2"/>
        <v>0.23704687388141504</v>
      </c>
      <c r="W10" s="445">
        <f t="shared" si="2"/>
        <v>0.23704687388141504</v>
      </c>
      <c r="X10" s="445">
        <f t="shared" si="2"/>
        <v>0.23704687388141504</v>
      </c>
      <c r="Y10" s="445">
        <f t="shared" si="2"/>
        <v>0.23704687388141504</v>
      </c>
      <c r="Z10" s="445">
        <f t="shared" si="2"/>
        <v>0.23704687388141504</v>
      </c>
      <c r="AA10" s="445">
        <f t="shared" si="2"/>
        <v>0.23704687388141504</v>
      </c>
      <c r="AB10" s="445">
        <f t="shared" si="2"/>
        <v>0.23704687388141504</v>
      </c>
      <c r="AC10" s="445">
        <f t="shared" si="2"/>
        <v>0.23704687388141504</v>
      </c>
      <c r="AD10" s="445">
        <f t="shared" si="2"/>
        <v>0.23704687388141504</v>
      </c>
      <c r="AE10" s="445">
        <f t="shared" si="2"/>
        <v>0.23704687388141504</v>
      </c>
      <c r="AF10" s="445">
        <f t="shared" si="2"/>
        <v>0.23704687388141504</v>
      </c>
      <c r="AG10" s="445">
        <f t="shared" si="2"/>
        <v>0.23704687388141504</v>
      </c>
      <c r="AH10" s="445">
        <f t="shared" si="2"/>
        <v>0.23704687388141504</v>
      </c>
      <c r="AI10" s="445">
        <f t="shared" si="2"/>
        <v>0.23704687388141504</v>
      </c>
      <c r="AJ10" s="445">
        <f t="shared" si="2"/>
        <v>0.23704687388141504</v>
      </c>
      <c r="AK10" s="445">
        <f t="shared" si="2"/>
        <v>0.23704687388141504</v>
      </c>
      <c r="AL10" s="445">
        <f t="shared" si="2"/>
        <v>0.23704687388141504</v>
      </c>
      <c r="AM10" s="445">
        <f t="shared" si="2"/>
        <v>0.23704687388141504</v>
      </c>
      <c r="AN10" s="445">
        <f t="shared" si="2"/>
        <v>0.23704687388141504</v>
      </c>
      <c r="AO10" s="445">
        <f t="shared" si="2"/>
        <v>0</v>
      </c>
      <c r="AP10" s="445">
        <f t="shared" si="2"/>
        <v>0</v>
      </c>
      <c r="AQ10" s="445">
        <f t="shared" si="2"/>
        <v>0</v>
      </c>
      <c r="AR10" s="445">
        <f t="shared" si="2"/>
        <v>0</v>
      </c>
      <c r="AS10" s="445">
        <f t="shared" si="2"/>
        <v>0</v>
      </c>
      <c r="AT10" s="445">
        <f t="shared" si="2"/>
        <v>0</v>
      </c>
      <c r="AU10" s="445">
        <f t="shared" si="2"/>
        <v>0</v>
      </c>
      <c r="AV10" s="211">
        <f t="shared" si="6"/>
        <v>7.1114062164424467</v>
      </c>
    </row>
    <row r="11" spans="1:48" x14ac:dyDescent="0.3">
      <c r="A11" s="222" t="str">
        <f t="shared" ref="A11:D11" si="10">A38</f>
        <v>Wall Insulation</v>
      </c>
      <c r="B11" s="223">
        <f t="shared" si="10"/>
        <v>30</v>
      </c>
      <c r="C11" s="445">
        <f t="shared" si="4"/>
        <v>0.96749201371835913</v>
      </c>
      <c r="D11" s="224">
        <f t="shared" si="10"/>
        <v>1</v>
      </c>
      <c r="E11" s="93"/>
      <c r="F11" s="137"/>
      <c r="G11" s="117"/>
      <c r="H11" s="117"/>
      <c r="I11" s="117"/>
      <c r="J11" s="220"/>
      <c r="K11" s="445">
        <f t="shared" si="5"/>
        <v>0.96749201371835913</v>
      </c>
      <c r="L11" s="445">
        <f t="shared" si="2"/>
        <v>0.96749201371835913</v>
      </c>
      <c r="M11" s="445">
        <f t="shared" si="2"/>
        <v>0.96749201371835913</v>
      </c>
      <c r="N11" s="445">
        <f t="shared" si="2"/>
        <v>0.96749201371835913</v>
      </c>
      <c r="O11" s="445">
        <f t="shared" si="2"/>
        <v>0.96749201371835913</v>
      </c>
      <c r="P11" s="445">
        <f t="shared" si="2"/>
        <v>0.96749201371835913</v>
      </c>
      <c r="Q11" s="445">
        <f t="shared" si="2"/>
        <v>0.96749201371835913</v>
      </c>
      <c r="R11" s="445">
        <f t="shared" si="2"/>
        <v>0.96749201371835913</v>
      </c>
      <c r="S11" s="445">
        <f t="shared" si="2"/>
        <v>0.96749201371835913</v>
      </c>
      <c r="T11" s="445">
        <f t="shared" si="2"/>
        <v>0.96749201371835913</v>
      </c>
      <c r="U11" s="445">
        <f t="shared" si="2"/>
        <v>0.96749201371835913</v>
      </c>
      <c r="V11" s="445">
        <f t="shared" si="2"/>
        <v>0.96749201371835913</v>
      </c>
      <c r="W11" s="445">
        <f t="shared" si="2"/>
        <v>0.96749201371835913</v>
      </c>
      <c r="X11" s="445">
        <f t="shared" si="2"/>
        <v>0.96749201371835913</v>
      </c>
      <c r="Y11" s="445">
        <f t="shared" si="2"/>
        <v>0.96749201371835913</v>
      </c>
      <c r="Z11" s="445">
        <f t="shared" si="2"/>
        <v>0.96749201371835913</v>
      </c>
      <c r="AA11" s="445">
        <f t="shared" si="2"/>
        <v>0.96749201371835913</v>
      </c>
      <c r="AB11" s="445">
        <f t="shared" si="2"/>
        <v>0.96749201371835913</v>
      </c>
      <c r="AC11" s="445">
        <f t="shared" si="2"/>
        <v>0.96749201371835913</v>
      </c>
      <c r="AD11" s="445">
        <f t="shared" si="2"/>
        <v>0.96749201371835913</v>
      </c>
      <c r="AE11" s="445">
        <f t="shared" si="2"/>
        <v>0.96749201371835913</v>
      </c>
      <c r="AF11" s="445">
        <f t="shared" si="2"/>
        <v>0.96749201371835913</v>
      </c>
      <c r="AG11" s="445">
        <f t="shared" si="2"/>
        <v>0.96749201371835913</v>
      </c>
      <c r="AH11" s="445">
        <f t="shared" si="2"/>
        <v>0.96749201371835913</v>
      </c>
      <c r="AI11" s="445">
        <f t="shared" si="2"/>
        <v>0.96749201371835913</v>
      </c>
      <c r="AJ11" s="445">
        <f t="shared" si="2"/>
        <v>0.96749201371835913</v>
      </c>
      <c r="AK11" s="445">
        <f t="shared" si="2"/>
        <v>0.96749201371835913</v>
      </c>
      <c r="AL11" s="445">
        <f t="shared" si="2"/>
        <v>0.96749201371835913</v>
      </c>
      <c r="AM11" s="445">
        <f t="shared" si="2"/>
        <v>0.96749201371835913</v>
      </c>
      <c r="AN11" s="445">
        <f t="shared" si="2"/>
        <v>0.96749201371835913</v>
      </c>
      <c r="AO11" s="445">
        <f t="shared" si="2"/>
        <v>0</v>
      </c>
      <c r="AP11" s="445">
        <f t="shared" si="2"/>
        <v>0</v>
      </c>
      <c r="AQ11" s="445">
        <f t="shared" si="2"/>
        <v>0</v>
      </c>
      <c r="AR11" s="445">
        <f t="shared" si="2"/>
        <v>0</v>
      </c>
      <c r="AS11" s="445">
        <f t="shared" si="2"/>
        <v>0</v>
      </c>
      <c r="AT11" s="445">
        <f t="shared" si="2"/>
        <v>0</v>
      </c>
      <c r="AU11" s="445">
        <f t="shared" si="2"/>
        <v>0</v>
      </c>
      <c r="AV11" s="211">
        <f t="shared" si="6"/>
        <v>29.024760411550787</v>
      </c>
    </row>
    <row r="12" spans="1:48" x14ac:dyDescent="0.3">
      <c r="A12" s="183" t="s">
        <v>480</v>
      </c>
      <c r="B12" s="199"/>
      <c r="C12" s="185">
        <f>SUM(C6:C11)</f>
        <v>13.299345251247134</v>
      </c>
      <c r="D12" s="208">
        <f>K12/C12</f>
        <v>1</v>
      </c>
      <c r="E12" s="95"/>
      <c r="F12" s="95"/>
      <c r="G12" s="221"/>
      <c r="H12" s="221"/>
      <c r="I12" s="221"/>
      <c r="J12" s="95"/>
      <c r="K12" s="185">
        <f>SUM(K6:K11)</f>
        <v>13.299345251247134</v>
      </c>
      <c r="L12" s="185">
        <f>SUM(L6:L11)</f>
        <v>13.299345251247134</v>
      </c>
      <c r="M12" s="185">
        <f t="shared" ref="M12:AU12" si="11">SUM(M6:M11)</f>
        <v>13.299345251247134</v>
      </c>
      <c r="N12" s="185">
        <f t="shared" si="11"/>
        <v>13.299345251247134</v>
      </c>
      <c r="O12" s="185">
        <f t="shared" si="11"/>
        <v>13.299345251247134</v>
      </c>
      <c r="P12" s="185">
        <f t="shared" si="11"/>
        <v>13.299345251247134</v>
      </c>
      <c r="Q12" s="185">
        <f t="shared" si="11"/>
        <v>13.299345251247134</v>
      </c>
      <c r="R12" s="185">
        <f t="shared" si="11"/>
        <v>13.299345251247134</v>
      </c>
      <c r="S12" s="185">
        <f t="shared" si="11"/>
        <v>13.299345251247134</v>
      </c>
      <c r="T12" s="185">
        <f t="shared" si="11"/>
        <v>13.299345251247134</v>
      </c>
      <c r="U12" s="185">
        <f t="shared" si="11"/>
        <v>13.299345251247134</v>
      </c>
      <c r="V12" s="185">
        <f t="shared" si="11"/>
        <v>13.299345251247134</v>
      </c>
      <c r="W12" s="185">
        <f t="shared" si="11"/>
        <v>13.299345251247134</v>
      </c>
      <c r="X12" s="185">
        <f t="shared" si="11"/>
        <v>13.299345251247134</v>
      </c>
      <c r="Y12" s="185">
        <f t="shared" si="11"/>
        <v>13.299345251247134</v>
      </c>
      <c r="Z12" s="185">
        <f t="shared" si="11"/>
        <v>12.708657251247134</v>
      </c>
      <c r="AA12" s="185">
        <f t="shared" si="11"/>
        <v>12.708657251247134</v>
      </c>
      <c r="AB12" s="185">
        <f t="shared" si="11"/>
        <v>12.708657251247134</v>
      </c>
      <c r="AC12" s="185">
        <f t="shared" si="11"/>
        <v>12.708657251247134</v>
      </c>
      <c r="AD12" s="185">
        <f t="shared" si="11"/>
        <v>12.708657251247134</v>
      </c>
      <c r="AE12" s="185">
        <f t="shared" si="11"/>
        <v>6.4446951803397488</v>
      </c>
      <c r="AF12" s="185">
        <f t="shared" si="11"/>
        <v>6.4446951803397488</v>
      </c>
      <c r="AG12" s="185">
        <f t="shared" si="11"/>
        <v>6.4446951803397488</v>
      </c>
      <c r="AH12" s="185">
        <f t="shared" si="11"/>
        <v>6.4446951803397488</v>
      </c>
      <c r="AI12" s="185">
        <f t="shared" si="11"/>
        <v>6.4446951803397488</v>
      </c>
      <c r="AJ12" s="185">
        <f t="shared" si="11"/>
        <v>6.4446951803397488</v>
      </c>
      <c r="AK12" s="185">
        <f t="shared" si="11"/>
        <v>6.4446951803397488</v>
      </c>
      <c r="AL12" s="185">
        <f t="shared" si="11"/>
        <v>6.4446951803397488</v>
      </c>
      <c r="AM12" s="185">
        <f t="shared" si="11"/>
        <v>6.4446951803397488</v>
      </c>
      <c r="AN12" s="185">
        <f t="shared" si="11"/>
        <v>6.4446951803397488</v>
      </c>
      <c r="AO12" s="185">
        <f t="shared" si="11"/>
        <v>0</v>
      </c>
      <c r="AP12" s="185">
        <f t="shared" si="11"/>
        <v>0</v>
      </c>
      <c r="AQ12" s="185">
        <f t="shared" si="11"/>
        <v>0</v>
      </c>
      <c r="AR12" s="185">
        <f t="shared" si="11"/>
        <v>0</v>
      </c>
      <c r="AS12" s="185">
        <f t="shared" si="11"/>
        <v>0</v>
      </c>
      <c r="AT12" s="185">
        <f t="shared" si="11"/>
        <v>0</v>
      </c>
      <c r="AU12" s="185">
        <f t="shared" si="11"/>
        <v>0</v>
      </c>
      <c r="AV12" s="177">
        <f>SUM(AV6:AV11)</f>
        <v>327.48041682834025</v>
      </c>
    </row>
    <row r="13" spans="1:48" x14ac:dyDescent="0.3">
      <c r="A13" s="183" t="s">
        <v>481</v>
      </c>
      <c r="B13" s="188"/>
      <c r="C13" s="189"/>
      <c r="D13" s="200"/>
      <c r="E13" s="95"/>
      <c r="F13" s="95"/>
      <c r="G13" s="96"/>
      <c r="H13" s="96"/>
      <c r="I13" s="96"/>
      <c r="J13" s="95"/>
      <c r="K13" s="177">
        <v>0</v>
      </c>
      <c r="L13" s="177">
        <f t="shared" ref="L13" si="12">K12-L12</f>
        <v>0</v>
      </c>
      <c r="M13" s="177">
        <f t="shared" ref="M13" si="13">L12-M12</f>
        <v>0</v>
      </c>
      <c r="N13" s="177">
        <f t="shared" ref="N13" si="14">M12-N12</f>
        <v>0</v>
      </c>
      <c r="O13" s="177">
        <f t="shared" ref="O13" si="15">N12-O12</f>
        <v>0</v>
      </c>
      <c r="P13" s="177">
        <f t="shared" ref="P13" si="16">O12-P12</f>
        <v>0</v>
      </c>
      <c r="Q13" s="177">
        <f t="shared" ref="Q13" si="17">P12-Q12</f>
        <v>0</v>
      </c>
      <c r="R13" s="177">
        <f t="shared" ref="R13" si="18">Q12-R12</f>
        <v>0</v>
      </c>
      <c r="S13" s="177">
        <f t="shared" ref="S13" si="19">R12-S12</f>
        <v>0</v>
      </c>
      <c r="T13" s="177">
        <f t="shared" ref="T13" si="20">S12-T12</f>
        <v>0</v>
      </c>
      <c r="U13" s="177">
        <f t="shared" ref="U13" si="21">T12-U12</f>
        <v>0</v>
      </c>
      <c r="V13" s="177">
        <f t="shared" ref="V13" si="22">U12-V12</f>
        <v>0</v>
      </c>
      <c r="W13" s="177">
        <f t="shared" ref="W13" si="23">V12-W12</f>
        <v>0</v>
      </c>
      <c r="X13" s="177">
        <f t="shared" ref="X13" si="24">W12-X12</f>
        <v>0</v>
      </c>
      <c r="Y13" s="177">
        <f t="shared" ref="Y13" si="25">X12-Y12</f>
        <v>0</v>
      </c>
      <c r="Z13" s="177">
        <f t="shared" ref="Z13" si="26">Y12-Z12</f>
        <v>0.5906880000000001</v>
      </c>
      <c r="AA13" s="177">
        <f t="shared" ref="AA13" si="27">Z12-AA12</f>
        <v>0</v>
      </c>
      <c r="AB13" s="177">
        <f t="shared" ref="AB13" si="28">AA12-AB12</f>
        <v>0</v>
      </c>
      <c r="AC13" s="177">
        <f t="shared" ref="AC13" si="29">AB12-AC12</f>
        <v>0</v>
      </c>
      <c r="AD13" s="177">
        <f t="shared" ref="AD13" si="30">AC12-AD12</f>
        <v>0</v>
      </c>
      <c r="AE13" s="177">
        <f t="shared" ref="AE13" si="31">AD12-AE12</f>
        <v>6.2639620709073851</v>
      </c>
      <c r="AF13" s="177">
        <f t="shared" ref="AF13" si="32">AE12-AF12</f>
        <v>0</v>
      </c>
      <c r="AG13" s="177">
        <f t="shared" ref="AG13" si="33">AF12-AG12</f>
        <v>0</v>
      </c>
      <c r="AH13" s="177">
        <f t="shared" ref="AH13" si="34">AG12-AH12</f>
        <v>0</v>
      </c>
      <c r="AI13" s="177">
        <f t="shared" ref="AI13" si="35">AH12-AI12</f>
        <v>0</v>
      </c>
      <c r="AJ13" s="177">
        <f t="shared" ref="AJ13" si="36">AI12-AJ12</f>
        <v>0</v>
      </c>
      <c r="AK13" s="177">
        <f t="shared" ref="AK13" si="37">AJ12-AK12</f>
        <v>0</v>
      </c>
      <c r="AL13" s="177">
        <f t="shared" ref="AL13" si="38">AK12-AL12</f>
        <v>0</v>
      </c>
      <c r="AM13" s="177">
        <f t="shared" ref="AM13" si="39">AL12-AM12</f>
        <v>0</v>
      </c>
      <c r="AN13" s="177">
        <f t="shared" ref="AN13" si="40">AM12-AN12</f>
        <v>0</v>
      </c>
      <c r="AO13" s="177">
        <f t="shared" ref="AO13" si="41">AN12-AO12</f>
        <v>6.4446951803397488</v>
      </c>
      <c r="AP13" s="177">
        <f t="shared" ref="AP13" si="42">AO12-AP12</f>
        <v>0</v>
      </c>
      <c r="AQ13" s="177">
        <f t="shared" ref="AQ13" si="43">AP12-AQ12</f>
        <v>0</v>
      </c>
      <c r="AR13" s="177">
        <f t="shared" ref="AR13" si="44">AQ12-AR12</f>
        <v>0</v>
      </c>
      <c r="AS13" s="177">
        <f t="shared" ref="AS13" si="45">AR12-AS12</f>
        <v>0</v>
      </c>
      <c r="AT13" s="177">
        <f t="shared" ref="AT13" si="46">AS12-AT12</f>
        <v>0</v>
      </c>
      <c r="AU13" s="177">
        <f t="shared" ref="AU13" si="47">AT12-AU12</f>
        <v>0</v>
      </c>
      <c r="AV13" s="85"/>
    </row>
    <row r="14" spans="1:48" x14ac:dyDescent="0.3">
      <c r="A14" s="183" t="s">
        <v>482</v>
      </c>
      <c r="B14" s="188"/>
      <c r="C14" s="189"/>
      <c r="D14" s="189"/>
      <c r="E14" s="95"/>
      <c r="F14" s="95"/>
      <c r="G14" s="96"/>
      <c r="H14" s="96"/>
      <c r="I14" s="96"/>
      <c r="J14" s="95"/>
      <c r="K14" s="177">
        <f>$K12-K12</f>
        <v>0</v>
      </c>
      <c r="L14" s="177">
        <f t="shared" ref="L14" si="48">$K12-L12</f>
        <v>0</v>
      </c>
      <c r="M14" s="177">
        <f t="shared" ref="M14:AU14" si="49">$K12-M12</f>
        <v>0</v>
      </c>
      <c r="N14" s="177">
        <f t="shared" si="49"/>
        <v>0</v>
      </c>
      <c r="O14" s="177">
        <f t="shared" si="49"/>
        <v>0</v>
      </c>
      <c r="P14" s="177">
        <f t="shared" si="49"/>
        <v>0</v>
      </c>
      <c r="Q14" s="177">
        <f t="shared" si="49"/>
        <v>0</v>
      </c>
      <c r="R14" s="177">
        <f t="shared" si="49"/>
        <v>0</v>
      </c>
      <c r="S14" s="177">
        <f t="shared" si="49"/>
        <v>0</v>
      </c>
      <c r="T14" s="177">
        <f t="shared" si="49"/>
        <v>0</v>
      </c>
      <c r="U14" s="177">
        <f t="shared" si="49"/>
        <v>0</v>
      </c>
      <c r="V14" s="177">
        <f t="shared" si="49"/>
        <v>0</v>
      </c>
      <c r="W14" s="177">
        <f t="shared" si="49"/>
        <v>0</v>
      </c>
      <c r="X14" s="177">
        <f t="shared" si="49"/>
        <v>0</v>
      </c>
      <c r="Y14" s="177">
        <f t="shared" si="49"/>
        <v>0</v>
      </c>
      <c r="Z14" s="177">
        <f t="shared" si="49"/>
        <v>0.5906880000000001</v>
      </c>
      <c r="AA14" s="177">
        <f t="shared" si="49"/>
        <v>0.5906880000000001</v>
      </c>
      <c r="AB14" s="177">
        <f t="shared" si="49"/>
        <v>0.5906880000000001</v>
      </c>
      <c r="AC14" s="177">
        <f t="shared" si="49"/>
        <v>0.5906880000000001</v>
      </c>
      <c r="AD14" s="177">
        <f t="shared" si="49"/>
        <v>0.5906880000000001</v>
      </c>
      <c r="AE14" s="177">
        <f t="shared" si="49"/>
        <v>6.8546500709073852</v>
      </c>
      <c r="AF14" s="177">
        <f t="shared" si="49"/>
        <v>6.8546500709073852</v>
      </c>
      <c r="AG14" s="177">
        <f t="shared" si="49"/>
        <v>6.8546500709073852</v>
      </c>
      <c r="AH14" s="177">
        <f t="shared" si="49"/>
        <v>6.8546500709073852</v>
      </c>
      <c r="AI14" s="177">
        <f t="shared" si="49"/>
        <v>6.8546500709073852</v>
      </c>
      <c r="AJ14" s="177">
        <f t="shared" si="49"/>
        <v>6.8546500709073852</v>
      </c>
      <c r="AK14" s="177">
        <f t="shared" si="49"/>
        <v>6.8546500709073852</v>
      </c>
      <c r="AL14" s="177">
        <f t="shared" si="49"/>
        <v>6.8546500709073852</v>
      </c>
      <c r="AM14" s="177">
        <f t="shared" si="49"/>
        <v>6.8546500709073852</v>
      </c>
      <c r="AN14" s="177">
        <f t="shared" si="49"/>
        <v>6.8546500709073852</v>
      </c>
      <c r="AO14" s="177">
        <f t="shared" si="49"/>
        <v>13.299345251247134</v>
      </c>
      <c r="AP14" s="177">
        <f t="shared" si="49"/>
        <v>13.299345251247134</v>
      </c>
      <c r="AQ14" s="177">
        <f t="shared" si="49"/>
        <v>13.299345251247134</v>
      </c>
      <c r="AR14" s="177">
        <f t="shared" si="49"/>
        <v>13.299345251247134</v>
      </c>
      <c r="AS14" s="177">
        <f t="shared" si="49"/>
        <v>13.299345251247134</v>
      </c>
      <c r="AT14" s="177">
        <f t="shared" si="49"/>
        <v>13.299345251247134</v>
      </c>
      <c r="AU14" s="177">
        <f t="shared" si="49"/>
        <v>13.299345251247134</v>
      </c>
      <c r="AV14" s="81"/>
    </row>
    <row r="15" spans="1:48" x14ac:dyDescent="0.3">
      <c r="A15" s="196" t="s">
        <v>66</v>
      </c>
      <c r="B15" s="209">
        <f>SUMPRODUCT(B6:B11,C6:C11)/C12</f>
        <v>24.623799942153617</v>
      </c>
      <c r="C15" s="56"/>
      <c r="D15" s="30"/>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row>
    <row r="16" spans="1:48" x14ac:dyDescent="0.3">
      <c r="A16" s="30"/>
      <c r="B16" s="10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 customHeight="1" x14ac:dyDescent="0.3">
      <c r="A17" s="508" t="str">
        <f>A4</f>
        <v>Measure Category</v>
      </c>
      <c r="B17" s="510" t="str">
        <f>B4</f>
        <v>Measure Life</v>
      </c>
      <c r="C17" s="510" t="str">
        <f>C4</f>
        <v>Annual Verified Gross Savings (MWh)</v>
      </c>
      <c r="D17" s="514" t="str">
        <f>D4</f>
        <v>NTGR</v>
      </c>
      <c r="E17" s="97"/>
      <c r="F17" s="97"/>
      <c r="G17" s="97"/>
      <c r="H17" s="97"/>
      <c r="I17" s="97"/>
      <c r="J17" s="89"/>
      <c r="K17" s="122" t="s">
        <v>283</v>
      </c>
      <c r="L17" s="90"/>
      <c r="M17" s="90"/>
      <c r="N17" s="90"/>
      <c r="O17" s="90"/>
      <c r="P17" s="90"/>
      <c r="Q17" s="90"/>
      <c r="R17" s="90"/>
      <c r="S17" s="90"/>
      <c r="T17" s="90"/>
      <c r="U17" s="90"/>
      <c r="V17" s="90"/>
      <c r="W17" s="90"/>
      <c r="X17" s="90"/>
      <c r="Y17" s="90"/>
      <c r="Z17" s="91"/>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x14ac:dyDescent="0.3">
      <c r="A18" s="513"/>
      <c r="B18" s="512"/>
      <c r="C18" s="512"/>
      <c r="D18" s="511"/>
      <c r="E18" s="99"/>
      <c r="F18" s="99"/>
      <c r="G18" s="99"/>
      <c r="H18" s="99"/>
      <c r="I18" s="99"/>
      <c r="J18" s="99"/>
      <c r="K18" s="99">
        <f>AA5</f>
        <v>2040</v>
      </c>
      <c r="L18" s="99">
        <f t="shared" ref="L18:Z26" si="50">AB5</f>
        <v>2041</v>
      </c>
      <c r="M18" s="99">
        <f t="shared" si="50"/>
        <v>2042</v>
      </c>
      <c r="N18" s="99">
        <f t="shared" si="50"/>
        <v>2043</v>
      </c>
      <c r="O18" s="99">
        <f t="shared" si="50"/>
        <v>2044</v>
      </c>
      <c r="P18" s="99">
        <f t="shared" si="50"/>
        <v>2045</v>
      </c>
      <c r="Q18" s="99">
        <f t="shared" si="50"/>
        <v>2046</v>
      </c>
      <c r="R18" s="99">
        <f t="shared" si="50"/>
        <v>2047</v>
      </c>
      <c r="S18" s="99">
        <f t="shared" si="50"/>
        <v>2048</v>
      </c>
      <c r="T18" s="99">
        <f t="shared" si="50"/>
        <v>2049</v>
      </c>
      <c r="U18" s="99">
        <f t="shared" si="50"/>
        <v>2050</v>
      </c>
      <c r="V18" s="99">
        <f t="shared" si="50"/>
        <v>2051</v>
      </c>
      <c r="W18" s="99">
        <f t="shared" si="50"/>
        <v>2052</v>
      </c>
      <c r="X18" s="99">
        <f t="shared" si="50"/>
        <v>2053</v>
      </c>
      <c r="Y18" s="99">
        <f t="shared" si="50"/>
        <v>2054</v>
      </c>
      <c r="Z18" s="99">
        <f t="shared" si="50"/>
        <v>2055</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x14ac:dyDescent="0.3">
      <c r="A19" s="222" t="str">
        <f t="shared" ref="A19:D23" si="51">A6</f>
        <v>Pipe Insulation</v>
      </c>
      <c r="B19" s="223">
        <f t="shared" si="51"/>
        <v>15</v>
      </c>
      <c r="C19" s="180">
        <f t="shared" si="51"/>
        <v>0.5906880000000001</v>
      </c>
      <c r="D19" s="224">
        <f t="shared" si="51"/>
        <v>1</v>
      </c>
      <c r="E19" s="93"/>
      <c r="F19" s="137"/>
      <c r="G19" s="117"/>
      <c r="H19" s="117"/>
      <c r="I19" s="117"/>
      <c r="J19" s="220"/>
      <c r="K19" s="180">
        <f t="shared" ref="K19:K26" si="52">AA6</f>
        <v>0</v>
      </c>
      <c r="L19" s="180">
        <f t="shared" si="50"/>
        <v>0</v>
      </c>
      <c r="M19" s="180">
        <f t="shared" si="50"/>
        <v>0</v>
      </c>
      <c r="N19" s="180">
        <f t="shared" si="50"/>
        <v>0</v>
      </c>
      <c r="O19" s="180">
        <f t="shared" si="50"/>
        <v>0</v>
      </c>
      <c r="P19" s="180">
        <f t="shared" si="50"/>
        <v>0</v>
      </c>
      <c r="Q19" s="180">
        <f t="shared" si="50"/>
        <v>0</v>
      </c>
      <c r="R19" s="180">
        <f t="shared" si="50"/>
        <v>0</v>
      </c>
      <c r="S19" s="180">
        <f t="shared" si="50"/>
        <v>0</v>
      </c>
      <c r="T19" s="180">
        <f t="shared" si="50"/>
        <v>0</v>
      </c>
      <c r="U19" s="180">
        <f t="shared" si="50"/>
        <v>0</v>
      </c>
      <c r="V19" s="180">
        <f t="shared" si="50"/>
        <v>0</v>
      </c>
      <c r="W19" s="180">
        <f t="shared" si="50"/>
        <v>0</v>
      </c>
      <c r="X19" s="180">
        <f t="shared" si="50"/>
        <v>0</v>
      </c>
      <c r="Y19" s="180">
        <f t="shared" si="50"/>
        <v>0</v>
      </c>
      <c r="Z19" s="180">
        <f t="shared" si="5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222" t="str">
        <f t="shared" si="51"/>
        <v>Duct Sealing</v>
      </c>
      <c r="B20" s="223">
        <f t="shared" si="51"/>
        <v>20</v>
      </c>
      <c r="C20" s="180">
        <f t="shared" si="51"/>
        <v>4.4815660162601638</v>
      </c>
      <c r="D20" s="224">
        <f t="shared" si="51"/>
        <v>1</v>
      </c>
      <c r="E20" s="93"/>
      <c r="F20" s="137"/>
      <c r="G20" s="117"/>
      <c r="H20" s="117"/>
      <c r="I20" s="117"/>
      <c r="J20" s="220"/>
      <c r="K20" s="180">
        <f t="shared" si="52"/>
        <v>4.4815660162601638</v>
      </c>
      <c r="L20" s="180">
        <f t="shared" si="50"/>
        <v>4.4815660162601638</v>
      </c>
      <c r="M20" s="180">
        <f t="shared" si="50"/>
        <v>4.4815660162601638</v>
      </c>
      <c r="N20" s="180">
        <f t="shared" si="50"/>
        <v>4.4815660162601638</v>
      </c>
      <c r="O20" s="180">
        <f t="shared" si="50"/>
        <v>0</v>
      </c>
      <c r="P20" s="180">
        <f t="shared" si="50"/>
        <v>0</v>
      </c>
      <c r="Q20" s="180">
        <f t="shared" si="50"/>
        <v>0</v>
      </c>
      <c r="R20" s="180">
        <f t="shared" si="50"/>
        <v>0</v>
      </c>
      <c r="S20" s="180">
        <f t="shared" si="50"/>
        <v>0</v>
      </c>
      <c r="T20" s="180">
        <f t="shared" si="50"/>
        <v>0</v>
      </c>
      <c r="U20" s="180">
        <f t="shared" si="50"/>
        <v>0</v>
      </c>
      <c r="V20" s="180">
        <f t="shared" si="50"/>
        <v>0</v>
      </c>
      <c r="W20" s="180">
        <f t="shared" si="50"/>
        <v>0</v>
      </c>
      <c r="X20" s="180">
        <f t="shared" si="50"/>
        <v>0</v>
      </c>
      <c r="Y20" s="180">
        <f t="shared" si="50"/>
        <v>0</v>
      </c>
      <c r="Z20" s="180">
        <f t="shared" si="50"/>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si="51"/>
        <v>Air Sealing</v>
      </c>
      <c r="B21" s="223">
        <f t="shared" si="51"/>
        <v>20</v>
      </c>
      <c r="C21" s="180">
        <f t="shared" si="51"/>
        <v>1.7823960546472204</v>
      </c>
      <c r="D21" s="224">
        <f t="shared" si="51"/>
        <v>1</v>
      </c>
      <c r="E21" s="93"/>
      <c r="F21" s="137"/>
      <c r="G21" s="117"/>
      <c r="H21" s="117"/>
      <c r="I21" s="117"/>
      <c r="J21" s="220"/>
      <c r="K21" s="180">
        <f t="shared" si="52"/>
        <v>1.7823960546472204</v>
      </c>
      <c r="L21" s="180">
        <f t="shared" si="50"/>
        <v>1.7823960546472204</v>
      </c>
      <c r="M21" s="180">
        <f t="shared" si="50"/>
        <v>1.7823960546472204</v>
      </c>
      <c r="N21" s="180">
        <f t="shared" si="50"/>
        <v>1.7823960546472204</v>
      </c>
      <c r="O21" s="180">
        <f t="shared" si="50"/>
        <v>0</v>
      </c>
      <c r="P21" s="180">
        <f t="shared" si="50"/>
        <v>0</v>
      </c>
      <c r="Q21" s="180">
        <f t="shared" si="50"/>
        <v>0</v>
      </c>
      <c r="R21" s="180">
        <f t="shared" si="50"/>
        <v>0</v>
      </c>
      <c r="S21" s="180">
        <f t="shared" si="50"/>
        <v>0</v>
      </c>
      <c r="T21" s="180">
        <f t="shared" si="50"/>
        <v>0</v>
      </c>
      <c r="U21" s="180">
        <f t="shared" si="50"/>
        <v>0</v>
      </c>
      <c r="V21" s="180">
        <f t="shared" si="50"/>
        <v>0</v>
      </c>
      <c r="W21" s="180">
        <f t="shared" si="50"/>
        <v>0</v>
      </c>
      <c r="X21" s="180">
        <f t="shared" si="50"/>
        <v>0</v>
      </c>
      <c r="Y21" s="180">
        <f t="shared" si="50"/>
        <v>0</v>
      </c>
      <c r="Z21" s="180">
        <f t="shared" si="50"/>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51"/>
        <v>Floor Insulation</v>
      </c>
      <c r="B22" s="223">
        <f t="shared" si="51"/>
        <v>30</v>
      </c>
      <c r="C22" s="180">
        <f t="shared" si="51"/>
        <v>5.2401562927399752</v>
      </c>
      <c r="D22" s="224">
        <f t="shared" si="51"/>
        <v>1</v>
      </c>
      <c r="E22" s="93"/>
      <c r="F22" s="137"/>
      <c r="G22" s="117"/>
      <c r="H22" s="117"/>
      <c r="I22" s="117"/>
      <c r="J22" s="220"/>
      <c r="K22" s="180">
        <f t="shared" si="52"/>
        <v>5.2401562927399752</v>
      </c>
      <c r="L22" s="180">
        <f t="shared" si="50"/>
        <v>5.2401562927399752</v>
      </c>
      <c r="M22" s="180">
        <f t="shared" si="50"/>
        <v>5.2401562927399752</v>
      </c>
      <c r="N22" s="180">
        <f t="shared" si="50"/>
        <v>5.2401562927399752</v>
      </c>
      <c r="O22" s="180">
        <f t="shared" si="50"/>
        <v>5.2401562927399752</v>
      </c>
      <c r="P22" s="180">
        <f t="shared" si="50"/>
        <v>5.2401562927399752</v>
      </c>
      <c r="Q22" s="180">
        <f t="shared" si="50"/>
        <v>5.2401562927399752</v>
      </c>
      <c r="R22" s="180">
        <f t="shared" si="50"/>
        <v>5.2401562927399752</v>
      </c>
      <c r="S22" s="180">
        <f t="shared" si="50"/>
        <v>5.2401562927399752</v>
      </c>
      <c r="T22" s="180">
        <f t="shared" si="50"/>
        <v>5.2401562927399752</v>
      </c>
      <c r="U22" s="180">
        <f t="shared" si="50"/>
        <v>5.2401562927399752</v>
      </c>
      <c r="V22" s="180">
        <f t="shared" si="50"/>
        <v>5.2401562927399752</v>
      </c>
      <c r="W22" s="180">
        <f t="shared" si="50"/>
        <v>5.2401562927399752</v>
      </c>
      <c r="X22" s="180">
        <f t="shared" si="50"/>
        <v>5.2401562927399752</v>
      </c>
      <c r="Y22" s="180">
        <f t="shared" si="50"/>
        <v>0</v>
      </c>
      <c r="Z22" s="180">
        <f t="shared" si="50"/>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51"/>
        <v>Rim Joist Insulation</v>
      </c>
      <c r="B23" s="223">
        <f t="shared" si="51"/>
        <v>30</v>
      </c>
      <c r="C23" s="180">
        <f t="shared" si="51"/>
        <v>0.23704687388141504</v>
      </c>
      <c r="D23" s="224">
        <f t="shared" si="51"/>
        <v>1</v>
      </c>
      <c r="E23" s="433"/>
      <c r="F23" s="137"/>
      <c r="G23" s="117"/>
      <c r="H23" s="117"/>
      <c r="I23" s="117"/>
      <c r="J23" s="220"/>
      <c r="K23" s="180">
        <f t="shared" si="52"/>
        <v>0.23704687388141504</v>
      </c>
      <c r="L23" s="180">
        <f t="shared" si="50"/>
        <v>0.23704687388141504</v>
      </c>
      <c r="M23" s="180">
        <f t="shared" si="50"/>
        <v>0.23704687388141504</v>
      </c>
      <c r="N23" s="180">
        <f t="shared" si="50"/>
        <v>0.23704687388141504</v>
      </c>
      <c r="O23" s="180">
        <f t="shared" si="50"/>
        <v>0.23704687388141504</v>
      </c>
      <c r="P23" s="180">
        <f t="shared" si="50"/>
        <v>0.23704687388141504</v>
      </c>
      <c r="Q23" s="180">
        <f t="shared" si="50"/>
        <v>0.23704687388141504</v>
      </c>
      <c r="R23" s="180">
        <f t="shared" si="50"/>
        <v>0.23704687388141504</v>
      </c>
      <c r="S23" s="180">
        <f t="shared" si="50"/>
        <v>0.23704687388141504</v>
      </c>
      <c r="T23" s="180">
        <f t="shared" si="50"/>
        <v>0.23704687388141504</v>
      </c>
      <c r="U23" s="180">
        <f t="shared" si="50"/>
        <v>0.23704687388141504</v>
      </c>
      <c r="V23" s="180">
        <f t="shared" si="50"/>
        <v>0.23704687388141504</v>
      </c>
      <c r="W23" s="180">
        <f t="shared" si="50"/>
        <v>0.23704687388141504</v>
      </c>
      <c r="X23" s="180">
        <f t="shared" si="50"/>
        <v>0.23704687388141504</v>
      </c>
      <c r="Y23" s="180">
        <f t="shared" si="50"/>
        <v>0</v>
      </c>
      <c r="Z23" s="180">
        <f t="shared" si="50"/>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183" t="str">
        <f t="shared" ref="A24:D27" si="53">A12</f>
        <v>2024 CPAS</v>
      </c>
      <c r="B24" s="199"/>
      <c r="C24" s="185">
        <f t="shared" si="53"/>
        <v>13.299345251247134</v>
      </c>
      <c r="D24" s="432">
        <f t="shared" si="53"/>
        <v>1</v>
      </c>
      <c r="E24" s="434"/>
      <c r="F24" s="137"/>
      <c r="G24" s="117"/>
      <c r="H24" s="117"/>
      <c r="I24" s="117"/>
      <c r="J24" s="220"/>
      <c r="K24" s="185">
        <f t="shared" si="52"/>
        <v>0.96749201371835913</v>
      </c>
      <c r="L24" s="185">
        <f t="shared" si="50"/>
        <v>0.96749201371835913</v>
      </c>
      <c r="M24" s="185">
        <f t="shared" si="50"/>
        <v>0.96749201371835913</v>
      </c>
      <c r="N24" s="185">
        <f t="shared" si="50"/>
        <v>0.96749201371835913</v>
      </c>
      <c r="O24" s="185">
        <f t="shared" si="50"/>
        <v>0.96749201371835913</v>
      </c>
      <c r="P24" s="185">
        <f t="shared" si="50"/>
        <v>0.96749201371835913</v>
      </c>
      <c r="Q24" s="185">
        <f t="shared" si="50"/>
        <v>0.96749201371835913</v>
      </c>
      <c r="R24" s="185">
        <f t="shared" si="50"/>
        <v>0.96749201371835913</v>
      </c>
      <c r="S24" s="185">
        <f t="shared" si="50"/>
        <v>0.96749201371835913</v>
      </c>
      <c r="T24" s="185">
        <f t="shared" si="50"/>
        <v>0.96749201371835913</v>
      </c>
      <c r="U24" s="185">
        <f t="shared" si="50"/>
        <v>0.96749201371835913</v>
      </c>
      <c r="V24" s="185">
        <f t="shared" si="50"/>
        <v>0.96749201371835913</v>
      </c>
      <c r="W24" s="185">
        <f t="shared" si="50"/>
        <v>0.96749201371835913</v>
      </c>
      <c r="X24" s="185">
        <f t="shared" si="50"/>
        <v>0.96749201371835913</v>
      </c>
      <c r="Y24" s="185">
        <f t="shared" si="50"/>
        <v>0</v>
      </c>
      <c r="Z24" s="185">
        <f t="shared" si="50"/>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183" t="str">
        <f t="shared" si="53"/>
        <v>Expiring 2024 CPAS</v>
      </c>
      <c r="B25" s="188"/>
      <c r="C25" s="189"/>
      <c r="D25" s="200"/>
      <c r="E25" s="434"/>
      <c r="F25" s="137"/>
      <c r="G25" s="117"/>
      <c r="H25" s="117"/>
      <c r="I25" s="117"/>
      <c r="J25" s="220"/>
      <c r="K25" s="177">
        <f t="shared" si="52"/>
        <v>12.708657251247134</v>
      </c>
      <c r="L25" s="177">
        <f t="shared" si="50"/>
        <v>12.708657251247134</v>
      </c>
      <c r="M25" s="177">
        <f t="shared" si="50"/>
        <v>12.708657251247134</v>
      </c>
      <c r="N25" s="177">
        <f t="shared" si="50"/>
        <v>12.708657251247134</v>
      </c>
      <c r="O25" s="177">
        <f t="shared" si="50"/>
        <v>6.4446951803397488</v>
      </c>
      <c r="P25" s="177">
        <f t="shared" si="50"/>
        <v>6.4446951803397488</v>
      </c>
      <c r="Q25" s="177">
        <f t="shared" si="50"/>
        <v>6.4446951803397488</v>
      </c>
      <c r="R25" s="177">
        <f t="shared" si="50"/>
        <v>6.4446951803397488</v>
      </c>
      <c r="S25" s="177">
        <f t="shared" si="50"/>
        <v>6.4446951803397488</v>
      </c>
      <c r="T25" s="177">
        <f t="shared" si="50"/>
        <v>6.4446951803397488</v>
      </c>
      <c r="U25" s="177">
        <f t="shared" si="50"/>
        <v>6.4446951803397488</v>
      </c>
      <c r="V25" s="177">
        <f t="shared" si="50"/>
        <v>6.4446951803397488</v>
      </c>
      <c r="W25" s="177">
        <f t="shared" si="50"/>
        <v>6.4446951803397488</v>
      </c>
      <c r="X25" s="177">
        <f t="shared" si="50"/>
        <v>6.4446951803397488</v>
      </c>
      <c r="Y25" s="177">
        <f t="shared" si="50"/>
        <v>0</v>
      </c>
      <c r="Z25" s="177">
        <f t="shared" si="50"/>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183" t="str">
        <f t="shared" si="53"/>
        <v>Expired 2024 CPAS</v>
      </c>
      <c r="B26" s="188"/>
      <c r="C26" s="189"/>
      <c r="D26" s="189"/>
      <c r="E26" s="434"/>
      <c r="F26" s="137"/>
      <c r="G26" s="117"/>
      <c r="H26" s="117"/>
      <c r="I26" s="117"/>
      <c r="J26" s="220"/>
      <c r="K26" s="177">
        <f t="shared" si="52"/>
        <v>0</v>
      </c>
      <c r="L26" s="177">
        <f t="shared" si="50"/>
        <v>0</v>
      </c>
      <c r="M26" s="177">
        <f t="shared" si="50"/>
        <v>0</v>
      </c>
      <c r="N26" s="177">
        <f t="shared" si="50"/>
        <v>0</v>
      </c>
      <c r="O26" s="177">
        <f t="shared" si="50"/>
        <v>6.2639620709073851</v>
      </c>
      <c r="P26" s="177">
        <f t="shared" si="50"/>
        <v>0</v>
      </c>
      <c r="Q26" s="177">
        <f t="shared" si="50"/>
        <v>0</v>
      </c>
      <c r="R26" s="177">
        <f t="shared" si="50"/>
        <v>0</v>
      </c>
      <c r="S26" s="177">
        <f t="shared" si="50"/>
        <v>0</v>
      </c>
      <c r="T26" s="177">
        <f t="shared" si="50"/>
        <v>0</v>
      </c>
      <c r="U26" s="177">
        <f t="shared" si="50"/>
        <v>0</v>
      </c>
      <c r="V26" s="177">
        <f t="shared" si="50"/>
        <v>0</v>
      </c>
      <c r="W26" s="177">
        <f t="shared" si="50"/>
        <v>0</v>
      </c>
      <c r="X26" s="177">
        <f t="shared" si="50"/>
        <v>0</v>
      </c>
      <c r="Y26" s="177">
        <f t="shared" si="50"/>
        <v>6.4446951803397488</v>
      </c>
      <c r="Z26" s="177">
        <f t="shared" si="50"/>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96" t="str">
        <f t="shared" si="53"/>
        <v>WAML</v>
      </c>
      <c r="B27" s="209">
        <f t="shared" si="53"/>
        <v>24.623799942153617</v>
      </c>
      <c r="C27" s="56"/>
      <c r="D27" s="30"/>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8" spans="1:48" x14ac:dyDescent="0.3">
      <c r="A28" s="30"/>
      <c r="B28" s="10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collapsed="1" x14ac:dyDescent="0.3">
      <c r="A29" s="30"/>
      <c r="B29" s="30"/>
      <c r="C29" s="30"/>
      <c r="D29" s="30"/>
      <c r="E29" s="30"/>
      <c r="F29" s="30"/>
      <c r="G29" s="30"/>
      <c r="H29" s="30"/>
      <c r="I29" s="30"/>
      <c r="J29" s="30"/>
      <c r="K29" s="30"/>
      <c r="L29" s="30"/>
      <c r="M29" s="30"/>
      <c r="N29" s="30"/>
      <c r="O29" s="30"/>
      <c r="P29" s="30"/>
      <c r="Q29" s="30"/>
      <c r="R29" s="30"/>
      <c r="S29" s="30"/>
      <c r="T29" s="30"/>
      <c r="U29" s="30"/>
      <c r="V29" s="30"/>
    </row>
    <row r="30" spans="1:48" x14ac:dyDescent="0.3">
      <c r="A30" s="316" t="s">
        <v>290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row>
    <row r="31" spans="1:48" ht="15.75" customHeight="1" x14ac:dyDescent="0.3">
      <c r="A31" s="508" t="s">
        <v>245</v>
      </c>
      <c r="B31" s="510" t="s">
        <v>0</v>
      </c>
      <c r="C31" s="510" t="s">
        <v>288</v>
      </c>
      <c r="D31" s="510" t="s">
        <v>57</v>
      </c>
      <c r="E31" s="112"/>
      <c r="F31" s="108"/>
      <c r="G31" s="108"/>
      <c r="H31" s="108"/>
      <c r="I31" s="108"/>
      <c r="J31" s="108"/>
      <c r="K31" s="112" t="s">
        <v>72</v>
      </c>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491" t="s">
        <v>1</v>
      </c>
    </row>
    <row r="32" spans="1:48" x14ac:dyDescent="0.3">
      <c r="A32" s="513"/>
      <c r="B32" s="512"/>
      <c r="C32" s="512"/>
      <c r="D32" s="511"/>
      <c r="E32" s="1" t="e">
        <f>#REF!</f>
        <v>#REF!</v>
      </c>
      <c r="F32" s="1" t="e">
        <f>#REF!</f>
        <v>#REF!</v>
      </c>
      <c r="G32" s="1" t="e">
        <f>#REF!</f>
        <v>#REF!</v>
      </c>
      <c r="H32" s="1" t="e">
        <f>#REF!</f>
        <v>#REF!</v>
      </c>
      <c r="I32" s="1" t="e">
        <f>#REF!</f>
        <v>#REF!</v>
      </c>
      <c r="J32" s="1" t="e">
        <f>#REF!</f>
        <v>#REF!</v>
      </c>
      <c r="K32" s="1">
        <f>K5</f>
        <v>2024</v>
      </c>
      <c r="L32" s="1">
        <f t="shared" ref="L32:AU32" si="54">L5</f>
        <v>2025</v>
      </c>
      <c r="M32" s="1">
        <f t="shared" si="54"/>
        <v>2026</v>
      </c>
      <c r="N32" s="1">
        <f t="shared" si="54"/>
        <v>2027</v>
      </c>
      <c r="O32" s="1">
        <f t="shared" si="54"/>
        <v>2028</v>
      </c>
      <c r="P32" s="1">
        <f t="shared" si="54"/>
        <v>2029</v>
      </c>
      <c r="Q32" s="1">
        <f t="shared" si="54"/>
        <v>2030</v>
      </c>
      <c r="R32" s="1">
        <f t="shared" si="54"/>
        <v>2031</v>
      </c>
      <c r="S32" s="1">
        <f t="shared" si="54"/>
        <v>2032</v>
      </c>
      <c r="T32" s="1">
        <f t="shared" si="54"/>
        <v>2033</v>
      </c>
      <c r="U32" s="1">
        <f t="shared" si="54"/>
        <v>2034</v>
      </c>
      <c r="V32" s="1">
        <f t="shared" si="54"/>
        <v>2035</v>
      </c>
      <c r="W32" s="1">
        <f t="shared" si="54"/>
        <v>2036</v>
      </c>
      <c r="X32" s="1">
        <f t="shared" si="54"/>
        <v>2037</v>
      </c>
      <c r="Y32" s="1">
        <f t="shared" si="54"/>
        <v>2038</v>
      </c>
      <c r="Z32" s="1">
        <f t="shared" si="54"/>
        <v>2039</v>
      </c>
      <c r="AA32" s="1">
        <f t="shared" si="54"/>
        <v>2040</v>
      </c>
      <c r="AB32" s="1">
        <f t="shared" si="54"/>
        <v>2041</v>
      </c>
      <c r="AC32" s="1">
        <f t="shared" si="54"/>
        <v>2042</v>
      </c>
      <c r="AD32" s="1">
        <f t="shared" si="54"/>
        <v>2043</v>
      </c>
      <c r="AE32" s="1">
        <f t="shared" si="54"/>
        <v>2044</v>
      </c>
      <c r="AF32" s="1">
        <f t="shared" si="54"/>
        <v>2045</v>
      </c>
      <c r="AG32" s="1">
        <f t="shared" si="54"/>
        <v>2046</v>
      </c>
      <c r="AH32" s="1">
        <f t="shared" si="54"/>
        <v>2047</v>
      </c>
      <c r="AI32" s="1">
        <f t="shared" si="54"/>
        <v>2048</v>
      </c>
      <c r="AJ32" s="1">
        <f t="shared" si="54"/>
        <v>2049</v>
      </c>
      <c r="AK32" s="1">
        <f t="shared" si="54"/>
        <v>2050</v>
      </c>
      <c r="AL32" s="1">
        <f t="shared" si="54"/>
        <v>2051</v>
      </c>
      <c r="AM32" s="1">
        <f t="shared" si="54"/>
        <v>2052</v>
      </c>
      <c r="AN32" s="1">
        <f t="shared" si="54"/>
        <v>2053</v>
      </c>
      <c r="AO32" s="1">
        <f t="shared" si="54"/>
        <v>2054</v>
      </c>
      <c r="AP32" s="1">
        <f t="shared" si="54"/>
        <v>2055</v>
      </c>
      <c r="AQ32" s="1">
        <f t="shared" si="54"/>
        <v>2056</v>
      </c>
      <c r="AR32" s="1">
        <f t="shared" si="54"/>
        <v>2057</v>
      </c>
      <c r="AS32" s="1">
        <f t="shared" si="54"/>
        <v>2058</v>
      </c>
      <c r="AT32" s="1">
        <f t="shared" si="54"/>
        <v>2059</v>
      </c>
      <c r="AU32" s="1">
        <f t="shared" si="54"/>
        <v>2060</v>
      </c>
      <c r="AV32" s="493"/>
    </row>
    <row r="33" spans="1:48" x14ac:dyDescent="0.3">
      <c r="A33" s="222" t="s">
        <v>45</v>
      </c>
      <c r="B33" s="223">
        <v>15</v>
      </c>
      <c r="C33" s="180">
        <v>20.160000000000004</v>
      </c>
      <c r="D33" s="224">
        <v>1</v>
      </c>
      <c r="E33" s="51"/>
      <c r="F33" s="138"/>
      <c r="G33" s="27"/>
      <c r="H33" s="27"/>
      <c r="I33" s="27"/>
      <c r="J33" s="220"/>
      <c r="K33" s="180">
        <f t="shared" ref="K33:K38" si="55">C33</f>
        <v>20.160000000000004</v>
      </c>
      <c r="L33" s="180">
        <f>K33</f>
        <v>20.160000000000004</v>
      </c>
      <c r="M33" s="180">
        <f t="shared" ref="M33:AB37" si="56">L33</f>
        <v>20.160000000000004</v>
      </c>
      <c r="N33" s="180">
        <f t="shared" si="56"/>
        <v>20.160000000000004</v>
      </c>
      <c r="O33" s="180">
        <f t="shared" si="56"/>
        <v>20.160000000000004</v>
      </c>
      <c r="P33" s="180">
        <f t="shared" si="56"/>
        <v>20.160000000000004</v>
      </c>
      <c r="Q33" s="180">
        <f t="shared" si="56"/>
        <v>20.160000000000004</v>
      </c>
      <c r="R33" s="180">
        <f t="shared" si="56"/>
        <v>20.160000000000004</v>
      </c>
      <c r="S33" s="180">
        <f t="shared" si="56"/>
        <v>20.160000000000004</v>
      </c>
      <c r="T33" s="180">
        <f t="shared" si="56"/>
        <v>20.160000000000004</v>
      </c>
      <c r="U33" s="180">
        <f t="shared" si="56"/>
        <v>20.160000000000004</v>
      </c>
      <c r="V33" s="180">
        <f>U33</f>
        <v>20.160000000000004</v>
      </c>
      <c r="W33" s="180">
        <f t="shared" si="56"/>
        <v>20.160000000000004</v>
      </c>
      <c r="X33" s="180">
        <f t="shared" si="56"/>
        <v>20.160000000000004</v>
      </c>
      <c r="Y33" s="180">
        <f t="shared" si="56"/>
        <v>20.160000000000004</v>
      </c>
      <c r="Z33" s="180">
        <v>0</v>
      </c>
      <c r="AA33" s="180">
        <f t="shared" si="56"/>
        <v>0</v>
      </c>
      <c r="AB33" s="180">
        <f t="shared" si="56"/>
        <v>0</v>
      </c>
      <c r="AC33" s="180">
        <f t="shared" ref="AC33:AR38" si="57">AB33</f>
        <v>0</v>
      </c>
      <c r="AD33" s="180">
        <f t="shared" si="57"/>
        <v>0</v>
      </c>
      <c r="AE33" s="180">
        <f t="shared" si="57"/>
        <v>0</v>
      </c>
      <c r="AF33" s="180">
        <f t="shared" si="57"/>
        <v>0</v>
      </c>
      <c r="AG33" s="180">
        <f t="shared" si="57"/>
        <v>0</v>
      </c>
      <c r="AH33" s="180">
        <f t="shared" si="57"/>
        <v>0</v>
      </c>
      <c r="AI33" s="180">
        <f t="shared" si="57"/>
        <v>0</v>
      </c>
      <c r="AJ33" s="180">
        <f t="shared" si="57"/>
        <v>0</v>
      </c>
      <c r="AK33" s="180">
        <f t="shared" si="57"/>
        <v>0</v>
      </c>
      <c r="AL33" s="180">
        <f t="shared" si="57"/>
        <v>0</v>
      </c>
      <c r="AM33" s="180">
        <f t="shared" si="57"/>
        <v>0</v>
      </c>
      <c r="AN33" s="180">
        <f t="shared" si="57"/>
        <v>0</v>
      </c>
      <c r="AO33" s="180">
        <f t="shared" si="57"/>
        <v>0</v>
      </c>
      <c r="AP33" s="180">
        <f t="shared" si="57"/>
        <v>0</v>
      </c>
      <c r="AQ33" s="180">
        <f t="shared" si="57"/>
        <v>0</v>
      </c>
      <c r="AR33" s="180">
        <f t="shared" si="57"/>
        <v>0</v>
      </c>
      <c r="AS33" s="180">
        <f t="shared" ref="AS33:AU38" si="58">AR33</f>
        <v>0</v>
      </c>
      <c r="AT33" s="180">
        <f t="shared" si="58"/>
        <v>0</v>
      </c>
      <c r="AU33" s="180">
        <f t="shared" si="58"/>
        <v>0</v>
      </c>
      <c r="AV33" s="211">
        <f t="shared" ref="AV33:AV38" si="59">SUM(E33:AU33)</f>
        <v>302.40000000000003</v>
      </c>
    </row>
    <row r="34" spans="1:48" x14ac:dyDescent="0.3">
      <c r="A34" s="222" t="s">
        <v>73</v>
      </c>
      <c r="B34" s="223">
        <v>20</v>
      </c>
      <c r="C34" s="180">
        <v>152.95447154471546</v>
      </c>
      <c r="D34" s="224">
        <v>1</v>
      </c>
      <c r="E34" s="77"/>
      <c r="F34" s="123"/>
      <c r="G34" s="27"/>
      <c r="H34" s="27"/>
      <c r="I34" s="27"/>
      <c r="J34" s="225"/>
      <c r="K34" s="180">
        <f t="shared" si="55"/>
        <v>152.95447154471546</v>
      </c>
      <c r="L34" s="180">
        <f t="shared" ref="L34:L35" si="60">K34</f>
        <v>152.95447154471546</v>
      </c>
      <c r="M34" s="180">
        <f t="shared" si="56"/>
        <v>152.95447154471546</v>
      </c>
      <c r="N34" s="180">
        <f t="shared" si="56"/>
        <v>152.95447154471546</v>
      </c>
      <c r="O34" s="180">
        <f t="shared" si="56"/>
        <v>152.95447154471546</v>
      </c>
      <c r="P34" s="180">
        <f t="shared" si="56"/>
        <v>152.95447154471546</v>
      </c>
      <c r="Q34" s="180">
        <f t="shared" si="56"/>
        <v>152.95447154471546</v>
      </c>
      <c r="R34" s="180">
        <f t="shared" si="56"/>
        <v>152.95447154471546</v>
      </c>
      <c r="S34" s="180">
        <f t="shared" si="56"/>
        <v>152.95447154471546</v>
      </c>
      <c r="T34" s="180">
        <f t="shared" si="56"/>
        <v>152.95447154471546</v>
      </c>
      <c r="U34" s="180">
        <f t="shared" si="56"/>
        <v>152.95447154471546</v>
      </c>
      <c r="V34" s="180">
        <f t="shared" ref="V34:V35" si="61">U34</f>
        <v>152.95447154471546</v>
      </c>
      <c r="W34" s="180">
        <f t="shared" si="56"/>
        <v>152.95447154471546</v>
      </c>
      <c r="X34" s="180">
        <f t="shared" si="56"/>
        <v>152.95447154471546</v>
      </c>
      <c r="Y34" s="180">
        <f t="shared" si="56"/>
        <v>152.95447154471546</v>
      </c>
      <c r="Z34" s="180">
        <f t="shared" ref="Z34:Z38" si="62">Y34</f>
        <v>152.95447154471546</v>
      </c>
      <c r="AA34" s="180">
        <f t="shared" ref="AA34:AA38" si="63">Z34</f>
        <v>152.95447154471546</v>
      </c>
      <c r="AB34" s="180">
        <f t="shared" ref="AB34:AB38" si="64">AA34</f>
        <v>152.95447154471546</v>
      </c>
      <c r="AC34" s="180">
        <f t="shared" si="57"/>
        <v>152.95447154471546</v>
      </c>
      <c r="AD34" s="180">
        <f t="shared" si="57"/>
        <v>152.95447154471546</v>
      </c>
      <c r="AE34" s="180">
        <v>0</v>
      </c>
      <c r="AF34" s="180">
        <f t="shared" si="57"/>
        <v>0</v>
      </c>
      <c r="AG34" s="180">
        <f t="shared" si="57"/>
        <v>0</v>
      </c>
      <c r="AH34" s="180">
        <f t="shared" si="57"/>
        <v>0</v>
      </c>
      <c r="AI34" s="180">
        <f t="shared" si="57"/>
        <v>0</v>
      </c>
      <c r="AJ34" s="180">
        <f t="shared" si="57"/>
        <v>0</v>
      </c>
      <c r="AK34" s="180">
        <f t="shared" si="57"/>
        <v>0</v>
      </c>
      <c r="AL34" s="180">
        <f t="shared" si="57"/>
        <v>0</v>
      </c>
      <c r="AM34" s="180">
        <f t="shared" si="57"/>
        <v>0</v>
      </c>
      <c r="AN34" s="180">
        <f t="shared" si="57"/>
        <v>0</v>
      </c>
      <c r="AO34" s="180">
        <f t="shared" si="57"/>
        <v>0</v>
      </c>
      <c r="AP34" s="180">
        <f t="shared" si="57"/>
        <v>0</v>
      </c>
      <c r="AQ34" s="180">
        <f t="shared" si="57"/>
        <v>0</v>
      </c>
      <c r="AR34" s="180">
        <f t="shared" si="57"/>
        <v>0</v>
      </c>
      <c r="AS34" s="180">
        <f t="shared" si="58"/>
        <v>0</v>
      </c>
      <c r="AT34" s="180">
        <f t="shared" si="58"/>
        <v>0</v>
      </c>
      <c r="AU34" s="180">
        <f t="shared" si="58"/>
        <v>0</v>
      </c>
      <c r="AV34" s="211">
        <f t="shared" si="59"/>
        <v>3059.0894308943093</v>
      </c>
    </row>
    <row r="35" spans="1:48" x14ac:dyDescent="0.3">
      <c r="A35" s="222" t="s">
        <v>47</v>
      </c>
      <c r="B35" s="223">
        <v>20</v>
      </c>
      <c r="C35" s="180">
        <v>60.832629851440963</v>
      </c>
      <c r="D35" s="224">
        <v>1</v>
      </c>
      <c r="E35" s="77"/>
      <c r="F35" s="123"/>
      <c r="G35" s="27"/>
      <c r="H35" s="27"/>
      <c r="I35" s="27"/>
      <c r="J35" s="225"/>
      <c r="K35" s="180">
        <f t="shared" si="55"/>
        <v>60.832629851440963</v>
      </c>
      <c r="L35" s="180">
        <f t="shared" si="60"/>
        <v>60.832629851440963</v>
      </c>
      <c r="M35" s="180">
        <f t="shared" ref="M35" si="65">L35</f>
        <v>60.832629851440963</v>
      </c>
      <c r="N35" s="180">
        <f t="shared" ref="N35" si="66">M35</f>
        <v>60.832629851440963</v>
      </c>
      <c r="O35" s="180">
        <f t="shared" ref="O35" si="67">N35</f>
        <v>60.832629851440963</v>
      </c>
      <c r="P35" s="180">
        <f t="shared" ref="P35" si="68">O35</f>
        <v>60.832629851440963</v>
      </c>
      <c r="Q35" s="180">
        <f t="shared" ref="Q35" si="69">P35</f>
        <v>60.832629851440963</v>
      </c>
      <c r="R35" s="180">
        <f t="shared" ref="R35" si="70">Q35</f>
        <v>60.832629851440963</v>
      </c>
      <c r="S35" s="180">
        <f t="shared" ref="S35" si="71">R35</f>
        <v>60.832629851440963</v>
      </c>
      <c r="T35" s="180">
        <f t="shared" ref="T35" si="72">S35</f>
        <v>60.832629851440963</v>
      </c>
      <c r="U35" s="180">
        <f t="shared" ref="U35" si="73">T35</f>
        <v>60.832629851440963</v>
      </c>
      <c r="V35" s="180">
        <f t="shared" si="61"/>
        <v>60.832629851440963</v>
      </c>
      <c r="W35" s="180">
        <f t="shared" ref="W35" si="74">V35</f>
        <v>60.832629851440963</v>
      </c>
      <c r="X35" s="180">
        <f t="shared" ref="X35" si="75">W35</f>
        <v>60.832629851440963</v>
      </c>
      <c r="Y35" s="180">
        <f t="shared" ref="Y35" si="76">X35</f>
        <v>60.832629851440963</v>
      </c>
      <c r="Z35" s="180">
        <f t="shared" si="62"/>
        <v>60.832629851440963</v>
      </c>
      <c r="AA35" s="180">
        <f t="shared" si="63"/>
        <v>60.832629851440963</v>
      </c>
      <c r="AB35" s="180">
        <f t="shared" si="64"/>
        <v>60.832629851440963</v>
      </c>
      <c r="AC35" s="180">
        <f t="shared" si="57"/>
        <v>60.832629851440963</v>
      </c>
      <c r="AD35" s="180">
        <f t="shared" si="57"/>
        <v>60.832629851440963</v>
      </c>
      <c r="AE35" s="180">
        <v>0</v>
      </c>
      <c r="AF35" s="180">
        <f t="shared" si="57"/>
        <v>0</v>
      </c>
      <c r="AG35" s="180">
        <f t="shared" si="57"/>
        <v>0</v>
      </c>
      <c r="AH35" s="180">
        <f t="shared" si="57"/>
        <v>0</v>
      </c>
      <c r="AI35" s="180">
        <f t="shared" si="57"/>
        <v>0</v>
      </c>
      <c r="AJ35" s="180">
        <f t="shared" si="57"/>
        <v>0</v>
      </c>
      <c r="AK35" s="180">
        <f t="shared" si="57"/>
        <v>0</v>
      </c>
      <c r="AL35" s="180">
        <f t="shared" si="57"/>
        <v>0</v>
      </c>
      <c r="AM35" s="180">
        <f t="shared" si="57"/>
        <v>0</v>
      </c>
      <c r="AN35" s="180">
        <f t="shared" si="57"/>
        <v>0</v>
      </c>
      <c r="AO35" s="180">
        <f t="shared" si="57"/>
        <v>0</v>
      </c>
      <c r="AP35" s="180">
        <f t="shared" si="57"/>
        <v>0</v>
      </c>
      <c r="AQ35" s="180">
        <f t="shared" si="57"/>
        <v>0</v>
      </c>
      <c r="AR35" s="180">
        <f t="shared" si="57"/>
        <v>0</v>
      </c>
      <c r="AS35" s="180">
        <f t="shared" si="58"/>
        <v>0</v>
      </c>
      <c r="AT35" s="180">
        <f t="shared" si="58"/>
        <v>0</v>
      </c>
      <c r="AU35" s="180">
        <f t="shared" si="58"/>
        <v>0</v>
      </c>
      <c r="AV35" s="211">
        <f t="shared" si="59"/>
        <v>1216.6525970288192</v>
      </c>
    </row>
    <row r="36" spans="1:48" x14ac:dyDescent="0.3">
      <c r="A36" s="222" t="s">
        <v>136</v>
      </c>
      <c r="B36" s="223">
        <v>30</v>
      </c>
      <c r="C36" s="180">
        <v>178.84492466689335</v>
      </c>
      <c r="D36" s="224">
        <v>1</v>
      </c>
      <c r="E36" s="77"/>
      <c r="F36" s="123"/>
      <c r="G36" s="27"/>
      <c r="H36" s="27"/>
      <c r="I36" s="27"/>
      <c r="J36" s="225"/>
      <c r="K36" s="180">
        <f t="shared" si="55"/>
        <v>178.84492466689335</v>
      </c>
      <c r="L36" s="180">
        <f t="shared" ref="L36" si="77">K36</f>
        <v>178.84492466689335</v>
      </c>
      <c r="M36" s="180">
        <f t="shared" ref="M36" si="78">L36</f>
        <v>178.84492466689335</v>
      </c>
      <c r="N36" s="180">
        <f t="shared" ref="N36" si="79">M36</f>
        <v>178.84492466689335</v>
      </c>
      <c r="O36" s="180">
        <f t="shared" ref="O36" si="80">N36</f>
        <v>178.84492466689335</v>
      </c>
      <c r="P36" s="180">
        <f t="shared" ref="P36" si="81">O36</f>
        <v>178.84492466689335</v>
      </c>
      <c r="Q36" s="180">
        <f t="shared" ref="Q36" si="82">P36</f>
        <v>178.84492466689335</v>
      </c>
      <c r="R36" s="180">
        <f t="shared" ref="R36" si="83">Q36</f>
        <v>178.84492466689335</v>
      </c>
      <c r="S36" s="180">
        <f t="shared" ref="S36" si="84">R36</f>
        <v>178.84492466689335</v>
      </c>
      <c r="T36" s="180">
        <f t="shared" ref="T36" si="85">S36</f>
        <v>178.84492466689335</v>
      </c>
      <c r="U36" s="180">
        <f t="shared" ref="U36" si="86">T36</f>
        <v>178.84492466689335</v>
      </c>
      <c r="V36" s="180">
        <f t="shared" ref="V36" si="87">U36</f>
        <v>178.84492466689335</v>
      </c>
      <c r="W36" s="180">
        <f t="shared" ref="W36" si="88">V36</f>
        <v>178.84492466689335</v>
      </c>
      <c r="X36" s="180">
        <f t="shared" ref="X36" si="89">W36</f>
        <v>178.84492466689335</v>
      </c>
      <c r="Y36" s="180">
        <f t="shared" ref="Y36" si="90">X36</f>
        <v>178.84492466689335</v>
      </c>
      <c r="Z36" s="180">
        <f t="shared" si="62"/>
        <v>178.84492466689335</v>
      </c>
      <c r="AA36" s="180">
        <f t="shared" si="63"/>
        <v>178.84492466689335</v>
      </c>
      <c r="AB36" s="180">
        <f t="shared" si="64"/>
        <v>178.84492466689335</v>
      </c>
      <c r="AC36" s="180">
        <f t="shared" si="57"/>
        <v>178.84492466689335</v>
      </c>
      <c r="AD36" s="180">
        <f t="shared" si="57"/>
        <v>178.84492466689335</v>
      </c>
      <c r="AE36" s="180">
        <f t="shared" si="57"/>
        <v>178.84492466689335</v>
      </c>
      <c r="AF36" s="180">
        <f t="shared" si="57"/>
        <v>178.84492466689335</v>
      </c>
      <c r="AG36" s="180">
        <f t="shared" si="57"/>
        <v>178.84492466689335</v>
      </c>
      <c r="AH36" s="180">
        <f t="shared" si="57"/>
        <v>178.84492466689335</v>
      </c>
      <c r="AI36" s="180">
        <f t="shared" si="57"/>
        <v>178.84492466689335</v>
      </c>
      <c r="AJ36" s="180">
        <f t="shared" si="57"/>
        <v>178.84492466689335</v>
      </c>
      <c r="AK36" s="180">
        <f t="shared" si="57"/>
        <v>178.84492466689335</v>
      </c>
      <c r="AL36" s="180">
        <f t="shared" si="57"/>
        <v>178.84492466689335</v>
      </c>
      <c r="AM36" s="180">
        <f t="shared" si="57"/>
        <v>178.84492466689335</v>
      </c>
      <c r="AN36" s="180">
        <f t="shared" si="57"/>
        <v>178.84492466689335</v>
      </c>
      <c r="AO36" s="180">
        <v>0</v>
      </c>
      <c r="AP36" s="180">
        <f t="shared" si="57"/>
        <v>0</v>
      </c>
      <c r="AQ36" s="180">
        <f t="shared" si="57"/>
        <v>0</v>
      </c>
      <c r="AR36" s="180">
        <f t="shared" si="57"/>
        <v>0</v>
      </c>
      <c r="AS36" s="180">
        <f t="shared" si="58"/>
        <v>0</v>
      </c>
      <c r="AT36" s="180">
        <f t="shared" si="58"/>
        <v>0</v>
      </c>
      <c r="AU36" s="180">
        <f t="shared" si="58"/>
        <v>0</v>
      </c>
      <c r="AV36" s="211">
        <f t="shared" si="59"/>
        <v>5365.3477400068004</v>
      </c>
    </row>
    <row r="37" spans="1:48" x14ac:dyDescent="0.3">
      <c r="A37" s="222" t="s">
        <v>88</v>
      </c>
      <c r="B37" s="223">
        <v>30</v>
      </c>
      <c r="C37" s="180">
        <v>8.090336992539763</v>
      </c>
      <c r="D37" s="224">
        <v>1</v>
      </c>
      <c r="E37" s="77"/>
      <c r="F37" s="123"/>
      <c r="G37" s="27"/>
      <c r="H37" s="27"/>
      <c r="I37" s="27"/>
      <c r="J37" s="225"/>
      <c r="K37" s="180">
        <f t="shared" si="55"/>
        <v>8.090336992539763</v>
      </c>
      <c r="L37" s="180">
        <f t="shared" ref="L37" si="91">K37</f>
        <v>8.090336992539763</v>
      </c>
      <c r="M37" s="180">
        <f t="shared" si="56"/>
        <v>8.090336992539763</v>
      </c>
      <c r="N37" s="180">
        <f t="shared" si="56"/>
        <v>8.090336992539763</v>
      </c>
      <c r="O37" s="180">
        <f t="shared" si="56"/>
        <v>8.090336992539763</v>
      </c>
      <c r="P37" s="180">
        <f t="shared" si="56"/>
        <v>8.090336992539763</v>
      </c>
      <c r="Q37" s="180">
        <f t="shared" si="56"/>
        <v>8.090336992539763</v>
      </c>
      <c r="R37" s="180">
        <f t="shared" si="56"/>
        <v>8.090336992539763</v>
      </c>
      <c r="S37" s="180">
        <f t="shared" si="56"/>
        <v>8.090336992539763</v>
      </c>
      <c r="T37" s="180">
        <f t="shared" si="56"/>
        <v>8.090336992539763</v>
      </c>
      <c r="U37" s="180">
        <f t="shared" si="56"/>
        <v>8.090336992539763</v>
      </c>
      <c r="V37" s="180">
        <f t="shared" ref="V37" si="92">U37</f>
        <v>8.090336992539763</v>
      </c>
      <c r="W37" s="180">
        <f t="shared" si="56"/>
        <v>8.090336992539763</v>
      </c>
      <c r="X37" s="180">
        <f t="shared" si="56"/>
        <v>8.090336992539763</v>
      </c>
      <c r="Y37" s="180">
        <f t="shared" si="56"/>
        <v>8.090336992539763</v>
      </c>
      <c r="Z37" s="180">
        <f t="shared" si="62"/>
        <v>8.090336992539763</v>
      </c>
      <c r="AA37" s="180">
        <f t="shared" si="63"/>
        <v>8.090336992539763</v>
      </c>
      <c r="AB37" s="180">
        <f t="shared" si="64"/>
        <v>8.090336992539763</v>
      </c>
      <c r="AC37" s="180">
        <f t="shared" si="57"/>
        <v>8.090336992539763</v>
      </c>
      <c r="AD37" s="180">
        <f t="shared" si="57"/>
        <v>8.090336992539763</v>
      </c>
      <c r="AE37" s="180">
        <f t="shared" si="57"/>
        <v>8.090336992539763</v>
      </c>
      <c r="AF37" s="180">
        <f t="shared" si="57"/>
        <v>8.090336992539763</v>
      </c>
      <c r="AG37" s="180">
        <f t="shared" si="57"/>
        <v>8.090336992539763</v>
      </c>
      <c r="AH37" s="180">
        <f t="shared" si="57"/>
        <v>8.090336992539763</v>
      </c>
      <c r="AI37" s="180">
        <f t="shared" si="57"/>
        <v>8.090336992539763</v>
      </c>
      <c r="AJ37" s="180">
        <f t="shared" si="57"/>
        <v>8.090336992539763</v>
      </c>
      <c r="AK37" s="180">
        <f t="shared" si="57"/>
        <v>8.090336992539763</v>
      </c>
      <c r="AL37" s="180">
        <f t="shared" si="57"/>
        <v>8.090336992539763</v>
      </c>
      <c r="AM37" s="180">
        <f t="shared" si="57"/>
        <v>8.090336992539763</v>
      </c>
      <c r="AN37" s="180">
        <f t="shared" si="57"/>
        <v>8.090336992539763</v>
      </c>
      <c r="AO37" s="180">
        <v>0</v>
      </c>
      <c r="AP37" s="180">
        <f t="shared" si="57"/>
        <v>0</v>
      </c>
      <c r="AQ37" s="180">
        <f t="shared" si="57"/>
        <v>0</v>
      </c>
      <c r="AR37" s="180">
        <f t="shared" si="57"/>
        <v>0</v>
      </c>
      <c r="AS37" s="180">
        <f t="shared" si="58"/>
        <v>0</v>
      </c>
      <c r="AT37" s="180">
        <f t="shared" si="58"/>
        <v>0</v>
      </c>
      <c r="AU37" s="180">
        <f t="shared" si="58"/>
        <v>0</v>
      </c>
      <c r="AV37" s="211">
        <f t="shared" si="59"/>
        <v>242.71010977619287</v>
      </c>
    </row>
    <row r="38" spans="1:48" x14ac:dyDescent="0.3">
      <c r="A38" s="222" t="s">
        <v>89</v>
      </c>
      <c r="B38" s="223">
        <v>30</v>
      </c>
      <c r="C38" s="180">
        <v>33.020205246360376</v>
      </c>
      <c r="D38" s="224">
        <v>1</v>
      </c>
      <c r="E38" s="77"/>
      <c r="F38" s="123"/>
      <c r="G38" s="27"/>
      <c r="H38" s="27"/>
      <c r="I38" s="27"/>
      <c r="J38" s="225"/>
      <c r="K38" s="180">
        <f t="shared" si="55"/>
        <v>33.020205246360376</v>
      </c>
      <c r="L38" s="180">
        <f t="shared" ref="L38:Y38" si="93">K38</f>
        <v>33.020205246360376</v>
      </c>
      <c r="M38" s="180">
        <f t="shared" si="93"/>
        <v>33.020205246360376</v>
      </c>
      <c r="N38" s="180">
        <f t="shared" si="93"/>
        <v>33.020205246360376</v>
      </c>
      <c r="O38" s="180">
        <f t="shared" si="93"/>
        <v>33.020205246360376</v>
      </c>
      <c r="P38" s="180">
        <f t="shared" si="93"/>
        <v>33.020205246360376</v>
      </c>
      <c r="Q38" s="180">
        <f t="shared" si="93"/>
        <v>33.020205246360376</v>
      </c>
      <c r="R38" s="180">
        <f t="shared" si="93"/>
        <v>33.020205246360376</v>
      </c>
      <c r="S38" s="180">
        <f t="shared" si="93"/>
        <v>33.020205246360376</v>
      </c>
      <c r="T38" s="180">
        <f t="shared" si="93"/>
        <v>33.020205246360376</v>
      </c>
      <c r="U38" s="180">
        <f t="shared" si="93"/>
        <v>33.020205246360376</v>
      </c>
      <c r="V38" s="180">
        <f t="shared" si="93"/>
        <v>33.020205246360376</v>
      </c>
      <c r="W38" s="180">
        <f t="shared" si="93"/>
        <v>33.020205246360376</v>
      </c>
      <c r="X38" s="180">
        <f t="shared" si="93"/>
        <v>33.020205246360376</v>
      </c>
      <c r="Y38" s="180">
        <f t="shared" si="93"/>
        <v>33.020205246360376</v>
      </c>
      <c r="Z38" s="180">
        <f t="shared" si="62"/>
        <v>33.020205246360376</v>
      </c>
      <c r="AA38" s="180">
        <f t="shared" si="63"/>
        <v>33.020205246360376</v>
      </c>
      <c r="AB38" s="180">
        <f t="shared" si="64"/>
        <v>33.020205246360376</v>
      </c>
      <c r="AC38" s="180">
        <f t="shared" si="57"/>
        <v>33.020205246360376</v>
      </c>
      <c r="AD38" s="180">
        <f t="shared" si="57"/>
        <v>33.020205246360376</v>
      </c>
      <c r="AE38" s="180">
        <f t="shared" si="57"/>
        <v>33.020205246360376</v>
      </c>
      <c r="AF38" s="180">
        <f t="shared" si="57"/>
        <v>33.020205246360376</v>
      </c>
      <c r="AG38" s="180">
        <f t="shared" si="57"/>
        <v>33.020205246360376</v>
      </c>
      <c r="AH38" s="180">
        <f t="shared" si="57"/>
        <v>33.020205246360376</v>
      </c>
      <c r="AI38" s="180">
        <f t="shared" si="57"/>
        <v>33.020205246360376</v>
      </c>
      <c r="AJ38" s="180">
        <f t="shared" si="57"/>
        <v>33.020205246360376</v>
      </c>
      <c r="AK38" s="180">
        <f t="shared" si="57"/>
        <v>33.020205246360376</v>
      </c>
      <c r="AL38" s="180">
        <f t="shared" si="57"/>
        <v>33.020205246360376</v>
      </c>
      <c r="AM38" s="180">
        <f t="shared" si="57"/>
        <v>33.020205246360376</v>
      </c>
      <c r="AN38" s="180">
        <f t="shared" si="57"/>
        <v>33.020205246360376</v>
      </c>
      <c r="AO38" s="180">
        <v>0</v>
      </c>
      <c r="AP38" s="180">
        <f t="shared" si="57"/>
        <v>0</v>
      </c>
      <c r="AQ38" s="180">
        <f t="shared" si="57"/>
        <v>0</v>
      </c>
      <c r="AR38" s="180">
        <f t="shared" si="57"/>
        <v>0</v>
      </c>
      <c r="AS38" s="180">
        <f t="shared" si="58"/>
        <v>0</v>
      </c>
      <c r="AT38" s="180">
        <f t="shared" si="58"/>
        <v>0</v>
      </c>
      <c r="AU38" s="180">
        <f t="shared" si="58"/>
        <v>0</v>
      </c>
      <c r="AV38" s="211">
        <f t="shared" si="59"/>
        <v>990.60615739081049</v>
      </c>
    </row>
    <row r="39" spans="1:48" x14ac:dyDescent="0.3">
      <c r="A39" s="183" t="s">
        <v>636</v>
      </c>
      <c r="B39" s="199"/>
      <c r="C39" s="185">
        <f>SUM(C33:C38)</f>
        <v>453.90256830194994</v>
      </c>
      <c r="D39" s="208">
        <f>K39/C39</f>
        <v>1</v>
      </c>
      <c r="E39" s="86"/>
      <c r="F39" s="75"/>
      <c r="G39" s="78"/>
      <c r="H39" s="78"/>
      <c r="I39" s="78"/>
      <c r="J39" s="95"/>
      <c r="K39" s="185">
        <f t="shared" ref="K39:AV39" si="94">SUM(K33:K38)</f>
        <v>453.90256830194994</v>
      </c>
      <c r="L39" s="185">
        <f t="shared" si="94"/>
        <v>453.90256830194994</v>
      </c>
      <c r="M39" s="185">
        <f t="shared" si="94"/>
        <v>453.90256830194994</v>
      </c>
      <c r="N39" s="185">
        <f t="shared" si="94"/>
        <v>453.90256830194994</v>
      </c>
      <c r="O39" s="185">
        <f t="shared" si="94"/>
        <v>453.90256830194994</v>
      </c>
      <c r="P39" s="185">
        <f t="shared" si="94"/>
        <v>453.90256830194994</v>
      </c>
      <c r="Q39" s="185">
        <f t="shared" si="94"/>
        <v>453.90256830194994</v>
      </c>
      <c r="R39" s="185">
        <f t="shared" si="94"/>
        <v>453.90256830194994</v>
      </c>
      <c r="S39" s="185">
        <f t="shared" si="94"/>
        <v>453.90256830194994</v>
      </c>
      <c r="T39" s="185">
        <f t="shared" si="94"/>
        <v>453.90256830194994</v>
      </c>
      <c r="U39" s="185">
        <f t="shared" si="94"/>
        <v>453.90256830194994</v>
      </c>
      <c r="V39" s="185">
        <f t="shared" si="94"/>
        <v>453.90256830194994</v>
      </c>
      <c r="W39" s="185">
        <f t="shared" si="94"/>
        <v>453.90256830194994</v>
      </c>
      <c r="X39" s="185">
        <f t="shared" si="94"/>
        <v>453.90256830194994</v>
      </c>
      <c r="Y39" s="185">
        <f t="shared" si="94"/>
        <v>453.90256830194994</v>
      </c>
      <c r="Z39" s="185">
        <f t="shared" si="94"/>
        <v>433.74256830194997</v>
      </c>
      <c r="AA39" s="185">
        <f t="shared" si="94"/>
        <v>433.74256830194997</v>
      </c>
      <c r="AB39" s="185">
        <f t="shared" si="94"/>
        <v>433.74256830194997</v>
      </c>
      <c r="AC39" s="185">
        <f t="shared" si="94"/>
        <v>433.74256830194997</v>
      </c>
      <c r="AD39" s="185">
        <f t="shared" si="94"/>
        <v>433.74256830194997</v>
      </c>
      <c r="AE39" s="185">
        <f t="shared" si="94"/>
        <v>219.95546690579349</v>
      </c>
      <c r="AF39" s="185">
        <f t="shared" si="94"/>
        <v>219.95546690579349</v>
      </c>
      <c r="AG39" s="185">
        <f t="shared" si="94"/>
        <v>219.95546690579349</v>
      </c>
      <c r="AH39" s="185">
        <f t="shared" si="94"/>
        <v>219.95546690579349</v>
      </c>
      <c r="AI39" s="185">
        <f t="shared" si="94"/>
        <v>219.95546690579349</v>
      </c>
      <c r="AJ39" s="185">
        <f t="shared" si="94"/>
        <v>219.95546690579349</v>
      </c>
      <c r="AK39" s="185">
        <f t="shared" si="94"/>
        <v>219.95546690579349</v>
      </c>
      <c r="AL39" s="185">
        <f t="shared" si="94"/>
        <v>219.95546690579349</v>
      </c>
      <c r="AM39" s="185">
        <f t="shared" si="94"/>
        <v>219.95546690579349</v>
      </c>
      <c r="AN39" s="185">
        <f t="shared" si="94"/>
        <v>219.95546690579349</v>
      </c>
      <c r="AO39" s="185">
        <f t="shared" si="94"/>
        <v>0</v>
      </c>
      <c r="AP39" s="185">
        <f t="shared" si="94"/>
        <v>0</v>
      </c>
      <c r="AQ39" s="185">
        <f t="shared" si="94"/>
        <v>0</v>
      </c>
      <c r="AR39" s="185">
        <f t="shared" si="94"/>
        <v>0</v>
      </c>
      <c r="AS39" s="185">
        <f t="shared" si="94"/>
        <v>0</v>
      </c>
      <c r="AT39" s="185">
        <f t="shared" si="94"/>
        <v>0</v>
      </c>
      <c r="AU39" s="185">
        <f t="shared" si="94"/>
        <v>0</v>
      </c>
      <c r="AV39" s="177">
        <f t="shared" si="94"/>
        <v>11176.806035096932</v>
      </c>
    </row>
    <row r="40" spans="1:48" x14ac:dyDescent="0.3">
      <c r="A40" s="183" t="s">
        <v>637</v>
      </c>
      <c r="B40" s="188"/>
      <c r="C40" s="189"/>
      <c r="D40" s="200"/>
      <c r="E40" s="78"/>
      <c r="F40" s="78"/>
      <c r="G40" s="79"/>
      <c r="H40" s="79"/>
      <c r="I40" s="79"/>
      <c r="J40" s="139"/>
      <c r="K40" s="177">
        <v>0</v>
      </c>
      <c r="L40" s="177">
        <f t="shared" ref="L40:AU40" si="95">K39-L39</f>
        <v>0</v>
      </c>
      <c r="M40" s="177">
        <f t="shared" si="95"/>
        <v>0</v>
      </c>
      <c r="N40" s="177">
        <f t="shared" si="95"/>
        <v>0</v>
      </c>
      <c r="O40" s="177">
        <f t="shared" si="95"/>
        <v>0</v>
      </c>
      <c r="P40" s="177">
        <f t="shared" si="95"/>
        <v>0</v>
      </c>
      <c r="Q40" s="177">
        <f t="shared" si="95"/>
        <v>0</v>
      </c>
      <c r="R40" s="177">
        <f t="shared" si="95"/>
        <v>0</v>
      </c>
      <c r="S40" s="177">
        <f t="shared" si="95"/>
        <v>0</v>
      </c>
      <c r="T40" s="177">
        <f t="shared" si="95"/>
        <v>0</v>
      </c>
      <c r="U40" s="177">
        <f t="shared" si="95"/>
        <v>0</v>
      </c>
      <c r="V40" s="177">
        <f t="shared" si="95"/>
        <v>0</v>
      </c>
      <c r="W40" s="177">
        <f t="shared" si="95"/>
        <v>0</v>
      </c>
      <c r="X40" s="177">
        <f t="shared" si="95"/>
        <v>0</v>
      </c>
      <c r="Y40" s="177">
        <f t="shared" si="95"/>
        <v>0</v>
      </c>
      <c r="Z40" s="177">
        <f t="shared" si="95"/>
        <v>20.159999999999968</v>
      </c>
      <c r="AA40" s="177">
        <f t="shared" si="95"/>
        <v>0</v>
      </c>
      <c r="AB40" s="177">
        <f t="shared" si="95"/>
        <v>0</v>
      </c>
      <c r="AC40" s="177">
        <f t="shared" si="95"/>
        <v>0</v>
      </c>
      <c r="AD40" s="177">
        <f t="shared" si="95"/>
        <v>0</v>
      </c>
      <c r="AE40" s="177">
        <f t="shared" si="95"/>
        <v>213.78710139615649</v>
      </c>
      <c r="AF40" s="177">
        <f t="shared" si="95"/>
        <v>0</v>
      </c>
      <c r="AG40" s="177">
        <f t="shared" si="95"/>
        <v>0</v>
      </c>
      <c r="AH40" s="177">
        <f t="shared" si="95"/>
        <v>0</v>
      </c>
      <c r="AI40" s="177">
        <f t="shared" si="95"/>
        <v>0</v>
      </c>
      <c r="AJ40" s="177">
        <f t="shared" si="95"/>
        <v>0</v>
      </c>
      <c r="AK40" s="177">
        <f t="shared" si="95"/>
        <v>0</v>
      </c>
      <c r="AL40" s="177">
        <f t="shared" si="95"/>
        <v>0</v>
      </c>
      <c r="AM40" s="177">
        <f t="shared" si="95"/>
        <v>0</v>
      </c>
      <c r="AN40" s="177">
        <f t="shared" si="95"/>
        <v>0</v>
      </c>
      <c r="AO40" s="177">
        <f t="shared" si="95"/>
        <v>219.95546690579349</v>
      </c>
      <c r="AP40" s="177">
        <f t="shared" si="95"/>
        <v>0</v>
      </c>
      <c r="AQ40" s="177">
        <f t="shared" si="95"/>
        <v>0</v>
      </c>
      <c r="AR40" s="177">
        <f t="shared" si="95"/>
        <v>0</v>
      </c>
      <c r="AS40" s="177">
        <f t="shared" si="95"/>
        <v>0</v>
      </c>
      <c r="AT40" s="177">
        <f t="shared" si="95"/>
        <v>0</v>
      </c>
      <c r="AU40" s="177">
        <f t="shared" si="95"/>
        <v>0</v>
      </c>
      <c r="AV40" s="63"/>
    </row>
    <row r="41" spans="1:48" x14ac:dyDescent="0.3">
      <c r="A41" s="183" t="s">
        <v>638</v>
      </c>
      <c r="B41" s="188"/>
      <c r="C41" s="189"/>
      <c r="D41" s="189"/>
      <c r="E41" s="75"/>
      <c r="F41" s="75"/>
      <c r="G41" s="80"/>
      <c r="H41" s="80"/>
      <c r="I41" s="80"/>
      <c r="J41" s="95"/>
      <c r="K41" s="177">
        <f>$K39-K39</f>
        <v>0</v>
      </c>
      <c r="L41" s="177">
        <f t="shared" ref="L41:AU41" si="96">$K39-L39</f>
        <v>0</v>
      </c>
      <c r="M41" s="177">
        <f t="shared" si="96"/>
        <v>0</v>
      </c>
      <c r="N41" s="177">
        <f t="shared" si="96"/>
        <v>0</v>
      </c>
      <c r="O41" s="177">
        <f t="shared" si="96"/>
        <v>0</v>
      </c>
      <c r="P41" s="177">
        <f t="shared" si="96"/>
        <v>0</v>
      </c>
      <c r="Q41" s="177">
        <f t="shared" si="96"/>
        <v>0</v>
      </c>
      <c r="R41" s="177">
        <f t="shared" si="96"/>
        <v>0</v>
      </c>
      <c r="S41" s="177">
        <f t="shared" si="96"/>
        <v>0</v>
      </c>
      <c r="T41" s="177">
        <f t="shared" si="96"/>
        <v>0</v>
      </c>
      <c r="U41" s="177">
        <f t="shared" si="96"/>
        <v>0</v>
      </c>
      <c r="V41" s="177">
        <f t="shared" si="96"/>
        <v>0</v>
      </c>
      <c r="W41" s="177">
        <f t="shared" si="96"/>
        <v>0</v>
      </c>
      <c r="X41" s="177">
        <f t="shared" si="96"/>
        <v>0</v>
      </c>
      <c r="Y41" s="177">
        <f t="shared" si="96"/>
        <v>0</v>
      </c>
      <c r="Z41" s="177">
        <f t="shared" si="96"/>
        <v>20.159999999999968</v>
      </c>
      <c r="AA41" s="177">
        <f t="shared" si="96"/>
        <v>20.159999999999968</v>
      </c>
      <c r="AB41" s="177">
        <f t="shared" si="96"/>
        <v>20.159999999999968</v>
      </c>
      <c r="AC41" s="177">
        <f t="shared" si="96"/>
        <v>20.159999999999968</v>
      </c>
      <c r="AD41" s="177">
        <f t="shared" si="96"/>
        <v>20.159999999999968</v>
      </c>
      <c r="AE41" s="177">
        <f t="shared" si="96"/>
        <v>233.94710139615646</v>
      </c>
      <c r="AF41" s="177">
        <f t="shared" si="96"/>
        <v>233.94710139615646</v>
      </c>
      <c r="AG41" s="177">
        <f t="shared" si="96"/>
        <v>233.94710139615646</v>
      </c>
      <c r="AH41" s="177">
        <f t="shared" si="96"/>
        <v>233.94710139615646</v>
      </c>
      <c r="AI41" s="177">
        <f t="shared" si="96"/>
        <v>233.94710139615646</v>
      </c>
      <c r="AJ41" s="177">
        <f t="shared" si="96"/>
        <v>233.94710139615646</v>
      </c>
      <c r="AK41" s="177">
        <f t="shared" si="96"/>
        <v>233.94710139615646</v>
      </c>
      <c r="AL41" s="177">
        <f t="shared" si="96"/>
        <v>233.94710139615646</v>
      </c>
      <c r="AM41" s="177">
        <f t="shared" si="96"/>
        <v>233.94710139615646</v>
      </c>
      <c r="AN41" s="177">
        <f t="shared" si="96"/>
        <v>233.94710139615646</v>
      </c>
      <c r="AO41" s="177">
        <f t="shared" si="96"/>
        <v>453.90256830194994</v>
      </c>
      <c r="AP41" s="177">
        <f t="shared" si="96"/>
        <v>453.90256830194994</v>
      </c>
      <c r="AQ41" s="177">
        <f t="shared" si="96"/>
        <v>453.90256830194994</v>
      </c>
      <c r="AR41" s="177">
        <f t="shared" si="96"/>
        <v>453.90256830194994</v>
      </c>
      <c r="AS41" s="177">
        <f t="shared" si="96"/>
        <v>453.90256830194994</v>
      </c>
      <c r="AT41" s="177">
        <f t="shared" si="96"/>
        <v>453.90256830194994</v>
      </c>
      <c r="AU41" s="177">
        <f t="shared" si="96"/>
        <v>453.90256830194994</v>
      </c>
      <c r="AV41" s="64"/>
    </row>
    <row r="42" spans="1:48" collapsed="1" x14ac:dyDescent="0.3">
      <c r="A42" s="30"/>
      <c r="B42" s="30"/>
      <c r="C42" s="30"/>
      <c r="D42" s="30"/>
      <c r="E42" s="30"/>
      <c r="F42" s="30"/>
      <c r="G42" s="30"/>
      <c r="H42" s="30"/>
      <c r="I42" s="30"/>
      <c r="J42" s="30"/>
      <c r="K42" s="30"/>
      <c r="L42" s="30"/>
      <c r="M42" s="30"/>
      <c r="N42" s="30"/>
      <c r="O42" s="30"/>
      <c r="P42" s="30"/>
      <c r="Q42" s="30"/>
      <c r="R42" s="30"/>
      <c r="S42" s="30"/>
      <c r="T42" s="30"/>
      <c r="U42" s="30"/>
      <c r="V42" s="30"/>
    </row>
  </sheetData>
  <mergeCells count="14">
    <mergeCell ref="AV4:AV5"/>
    <mergeCell ref="A31:A32"/>
    <mergeCell ref="B31:B32"/>
    <mergeCell ref="C31:C32"/>
    <mergeCell ref="D31:D32"/>
    <mergeCell ref="AV31:AV32"/>
    <mergeCell ref="A17:A18"/>
    <mergeCell ref="B17:B18"/>
    <mergeCell ref="C17:C18"/>
    <mergeCell ref="D17:D18"/>
    <mergeCell ref="A4:A5"/>
    <mergeCell ref="B4:B5"/>
    <mergeCell ref="C4:C5"/>
    <mergeCell ref="D4:D5"/>
  </mergeCell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5BA9-DED6-4482-9CAA-A18B1C71C8C8}">
  <dimension ref="A1:AV27"/>
  <sheetViews>
    <sheetView workbookViewId="0">
      <selection activeCell="R8" sqref="R8:S8"/>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23" width="7.77734375" customWidth="1"/>
    <col min="24" max="47" width="7.77734375" hidden="1" customWidth="1"/>
  </cols>
  <sheetData>
    <row r="1" spans="1:48" ht="15.75" customHeight="1" x14ac:dyDescent="0.3">
      <c r="A1" s="316" t="s">
        <v>677</v>
      </c>
    </row>
    <row r="2" spans="1:48" x14ac:dyDescent="0.3">
      <c r="A2" s="37"/>
    </row>
    <row r="3" spans="1:48" x14ac:dyDescent="0.3">
      <c r="A3" s="316" t="s">
        <v>292</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
        <v>678</v>
      </c>
      <c r="B6" s="223">
        <f>B16</f>
        <v>11</v>
      </c>
      <c r="C6" s="180">
        <f>C16*29.3/1000</f>
        <v>2.5029525000000001</v>
      </c>
      <c r="D6" s="224">
        <f>D16</f>
        <v>1</v>
      </c>
      <c r="E6" s="93"/>
      <c r="F6" s="137"/>
      <c r="G6" s="117"/>
      <c r="H6" s="117"/>
      <c r="I6" s="117"/>
      <c r="J6" s="220"/>
      <c r="K6" s="180">
        <f>K16*29.3/1000</f>
        <v>2.5029525000000001</v>
      </c>
      <c r="L6" s="180">
        <f t="shared" ref="L6:AU6" si="1">L16*29.3/1000</f>
        <v>2.5029525000000001</v>
      </c>
      <c r="M6" s="180">
        <f t="shared" si="1"/>
        <v>2.5029525000000001</v>
      </c>
      <c r="N6" s="180">
        <f t="shared" si="1"/>
        <v>2.5029525000000001</v>
      </c>
      <c r="O6" s="180">
        <f t="shared" si="1"/>
        <v>2.5029525000000001</v>
      </c>
      <c r="P6" s="180">
        <f t="shared" si="1"/>
        <v>2.5029525000000001</v>
      </c>
      <c r="Q6" s="180">
        <f t="shared" si="1"/>
        <v>2.5029525000000001</v>
      </c>
      <c r="R6" s="180">
        <f t="shared" si="1"/>
        <v>2.5029525000000001</v>
      </c>
      <c r="S6" s="180">
        <f t="shared" si="1"/>
        <v>2.5029525000000001</v>
      </c>
      <c r="T6" s="180">
        <f t="shared" si="1"/>
        <v>2.5029525000000001</v>
      </c>
      <c r="U6" s="180">
        <f t="shared" si="1"/>
        <v>2.5029525000000001</v>
      </c>
      <c r="V6" s="180">
        <f t="shared" si="1"/>
        <v>0</v>
      </c>
      <c r="W6" s="180">
        <f t="shared" si="1"/>
        <v>0</v>
      </c>
      <c r="X6" s="180">
        <f t="shared" si="1"/>
        <v>0</v>
      </c>
      <c r="Y6" s="180">
        <f t="shared" si="1"/>
        <v>0</v>
      </c>
      <c r="Z6" s="180">
        <f t="shared" si="1"/>
        <v>0</v>
      </c>
      <c r="AA6" s="180">
        <f t="shared" si="1"/>
        <v>0</v>
      </c>
      <c r="AB6" s="180">
        <f t="shared" si="1"/>
        <v>0</v>
      </c>
      <c r="AC6" s="180">
        <f t="shared" si="1"/>
        <v>0</v>
      </c>
      <c r="AD6" s="180">
        <f t="shared" si="1"/>
        <v>0</v>
      </c>
      <c r="AE6" s="180">
        <f t="shared" si="1"/>
        <v>0</v>
      </c>
      <c r="AF6" s="180">
        <f t="shared" si="1"/>
        <v>0</v>
      </c>
      <c r="AG6" s="180">
        <f t="shared" si="1"/>
        <v>0</v>
      </c>
      <c r="AH6" s="180">
        <f t="shared" si="1"/>
        <v>0</v>
      </c>
      <c r="AI6" s="180">
        <f t="shared" si="1"/>
        <v>0</v>
      </c>
      <c r="AJ6" s="180">
        <f t="shared" si="1"/>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211">
        <f t="shared" ref="AV6:AV7" si="2">SUM(E6:AU6)</f>
        <v>27.532477499999995</v>
      </c>
    </row>
    <row r="7" spans="1:48" x14ac:dyDescent="0.3">
      <c r="A7" s="222" t="s">
        <v>679</v>
      </c>
      <c r="B7" s="223">
        <f>B24</f>
        <v>11</v>
      </c>
      <c r="C7" s="180">
        <f>C24*29.3/1000</f>
        <v>14.255622000000001</v>
      </c>
      <c r="D7" s="224">
        <f>D24</f>
        <v>1</v>
      </c>
      <c r="E7" s="93"/>
      <c r="F7" s="137"/>
      <c r="G7" s="117"/>
      <c r="H7" s="117"/>
      <c r="I7" s="117"/>
      <c r="J7" s="220"/>
      <c r="K7" s="180">
        <f>K24*29.3/1000</f>
        <v>14.255622000000001</v>
      </c>
      <c r="L7" s="180">
        <f t="shared" ref="L7:AU7" si="3">L24*29.3/1000</f>
        <v>14.255622000000001</v>
      </c>
      <c r="M7" s="180">
        <f t="shared" si="3"/>
        <v>14.255622000000001</v>
      </c>
      <c r="N7" s="180">
        <f t="shared" si="3"/>
        <v>14.255622000000001</v>
      </c>
      <c r="O7" s="180">
        <f t="shared" si="3"/>
        <v>14.255622000000001</v>
      </c>
      <c r="P7" s="180">
        <f t="shared" si="3"/>
        <v>14.255622000000001</v>
      </c>
      <c r="Q7" s="180">
        <f t="shared" si="3"/>
        <v>14.255622000000001</v>
      </c>
      <c r="R7" s="180">
        <f t="shared" si="3"/>
        <v>14.255622000000001</v>
      </c>
      <c r="S7" s="180">
        <f t="shared" si="3"/>
        <v>14.255622000000001</v>
      </c>
      <c r="T7" s="180">
        <f t="shared" si="3"/>
        <v>14.255622000000001</v>
      </c>
      <c r="U7" s="180">
        <f t="shared" si="3"/>
        <v>14.255622000000001</v>
      </c>
      <c r="V7" s="180">
        <f t="shared" si="3"/>
        <v>0</v>
      </c>
      <c r="W7" s="180">
        <f t="shared" si="3"/>
        <v>0</v>
      </c>
      <c r="X7" s="180">
        <f t="shared" si="3"/>
        <v>0</v>
      </c>
      <c r="Y7" s="180">
        <f t="shared" si="3"/>
        <v>0</v>
      </c>
      <c r="Z7" s="180">
        <f t="shared" si="3"/>
        <v>0</v>
      </c>
      <c r="AA7" s="180">
        <f t="shared" si="3"/>
        <v>0</v>
      </c>
      <c r="AB7" s="180">
        <f t="shared" si="3"/>
        <v>0</v>
      </c>
      <c r="AC7" s="180">
        <f t="shared" si="3"/>
        <v>0</v>
      </c>
      <c r="AD7" s="180">
        <f t="shared" si="3"/>
        <v>0</v>
      </c>
      <c r="AE7" s="180">
        <f t="shared" si="3"/>
        <v>0</v>
      </c>
      <c r="AF7" s="180">
        <f t="shared" si="3"/>
        <v>0</v>
      </c>
      <c r="AG7" s="180">
        <f t="shared" si="3"/>
        <v>0</v>
      </c>
      <c r="AH7" s="180">
        <f t="shared" si="3"/>
        <v>0</v>
      </c>
      <c r="AI7" s="180">
        <f t="shared" si="3"/>
        <v>0</v>
      </c>
      <c r="AJ7" s="180">
        <f t="shared" si="3"/>
        <v>0</v>
      </c>
      <c r="AK7" s="180">
        <f t="shared" si="3"/>
        <v>0</v>
      </c>
      <c r="AL7" s="180">
        <f t="shared" si="3"/>
        <v>0</v>
      </c>
      <c r="AM7" s="180">
        <f t="shared" si="3"/>
        <v>0</v>
      </c>
      <c r="AN7" s="180">
        <f t="shared" si="3"/>
        <v>0</v>
      </c>
      <c r="AO7" s="180">
        <f t="shared" si="3"/>
        <v>0</v>
      </c>
      <c r="AP7" s="180">
        <f t="shared" si="3"/>
        <v>0</v>
      </c>
      <c r="AQ7" s="180">
        <f t="shared" si="3"/>
        <v>0</v>
      </c>
      <c r="AR7" s="180">
        <f t="shared" si="3"/>
        <v>0</v>
      </c>
      <c r="AS7" s="180">
        <f t="shared" si="3"/>
        <v>0</v>
      </c>
      <c r="AT7" s="180">
        <f t="shared" si="3"/>
        <v>0</v>
      </c>
      <c r="AU7" s="180">
        <f t="shared" si="3"/>
        <v>0</v>
      </c>
      <c r="AV7" s="211">
        <f t="shared" si="2"/>
        <v>156.81184199999998</v>
      </c>
    </row>
    <row r="8" spans="1:48" x14ac:dyDescent="0.3">
      <c r="A8" s="183" t="s">
        <v>480</v>
      </c>
      <c r="B8" s="199"/>
      <c r="C8" s="185">
        <f>SUM(C6:C7)</f>
        <v>16.758574500000002</v>
      </c>
      <c r="D8" s="208">
        <f>K8/C8</f>
        <v>1</v>
      </c>
      <c r="E8" s="95"/>
      <c r="F8" s="95"/>
      <c r="G8" s="221"/>
      <c r="H8" s="221"/>
      <c r="I8" s="221"/>
      <c r="J8" s="95"/>
      <c r="K8" s="185">
        <f t="shared" ref="K8:AV8" si="4">SUM(K6:K7)</f>
        <v>16.758574500000002</v>
      </c>
      <c r="L8" s="185">
        <f t="shared" si="4"/>
        <v>16.758574500000002</v>
      </c>
      <c r="M8" s="185">
        <f t="shared" si="4"/>
        <v>16.758574500000002</v>
      </c>
      <c r="N8" s="185">
        <f t="shared" si="4"/>
        <v>16.758574500000002</v>
      </c>
      <c r="O8" s="185">
        <f t="shared" si="4"/>
        <v>16.758574500000002</v>
      </c>
      <c r="P8" s="185">
        <f t="shared" si="4"/>
        <v>16.758574500000002</v>
      </c>
      <c r="Q8" s="185">
        <f t="shared" si="4"/>
        <v>16.758574500000002</v>
      </c>
      <c r="R8" s="185">
        <f t="shared" si="4"/>
        <v>16.758574500000002</v>
      </c>
      <c r="S8" s="185">
        <f t="shared" si="4"/>
        <v>16.758574500000002</v>
      </c>
      <c r="T8" s="185">
        <f t="shared" si="4"/>
        <v>16.758574500000002</v>
      </c>
      <c r="U8" s="185">
        <f t="shared" si="4"/>
        <v>16.758574500000002</v>
      </c>
      <c r="V8" s="185">
        <f t="shared" si="4"/>
        <v>0</v>
      </c>
      <c r="W8" s="185">
        <f t="shared" si="4"/>
        <v>0</v>
      </c>
      <c r="X8" s="185">
        <f t="shared" si="4"/>
        <v>0</v>
      </c>
      <c r="Y8" s="185">
        <f t="shared" si="4"/>
        <v>0</v>
      </c>
      <c r="Z8" s="185">
        <f t="shared" si="4"/>
        <v>0</v>
      </c>
      <c r="AA8" s="185">
        <f t="shared" si="4"/>
        <v>0</v>
      </c>
      <c r="AB8" s="185">
        <f t="shared" si="4"/>
        <v>0</v>
      </c>
      <c r="AC8" s="185">
        <f t="shared" si="4"/>
        <v>0</v>
      </c>
      <c r="AD8" s="185">
        <f t="shared" si="4"/>
        <v>0</v>
      </c>
      <c r="AE8" s="185">
        <f t="shared" si="4"/>
        <v>0</v>
      </c>
      <c r="AF8" s="185">
        <f t="shared" si="4"/>
        <v>0</v>
      </c>
      <c r="AG8" s="185">
        <f t="shared" si="4"/>
        <v>0</v>
      </c>
      <c r="AH8" s="185">
        <f t="shared" si="4"/>
        <v>0</v>
      </c>
      <c r="AI8" s="185">
        <f t="shared" si="4"/>
        <v>0</v>
      </c>
      <c r="AJ8" s="185">
        <f t="shared" si="4"/>
        <v>0</v>
      </c>
      <c r="AK8" s="185">
        <f t="shared" si="4"/>
        <v>0</v>
      </c>
      <c r="AL8" s="185">
        <f t="shared" si="4"/>
        <v>0</v>
      </c>
      <c r="AM8" s="185">
        <f t="shared" si="4"/>
        <v>0</v>
      </c>
      <c r="AN8" s="185">
        <f t="shared" si="4"/>
        <v>0</v>
      </c>
      <c r="AO8" s="185">
        <f t="shared" si="4"/>
        <v>0</v>
      </c>
      <c r="AP8" s="185">
        <f t="shared" si="4"/>
        <v>0</v>
      </c>
      <c r="AQ8" s="185">
        <f t="shared" si="4"/>
        <v>0</v>
      </c>
      <c r="AR8" s="185">
        <f t="shared" si="4"/>
        <v>0</v>
      </c>
      <c r="AS8" s="185">
        <f t="shared" si="4"/>
        <v>0</v>
      </c>
      <c r="AT8" s="185">
        <f t="shared" si="4"/>
        <v>0</v>
      </c>
      <c r="AU8" s="185">
        <f t="shared" si="4"/>
        <v>0</v>
      </c>
      <c r="AV8" s="177">
        <f t="shared" si="4"/>
        <v>184.34431949999998</v>
      </c>
    </row>
    <row r="9" spans="1:48" x14ac:dyDescent="0.3">
      <c r="A9" s="183" t="s">
        <v>481</v>
      </c>
      <c r="B9" s="188"/>
      <c r="C9" s="189"/>
      <c r="D9" s="200"/>
      <c r="E9" s="95"/>
      <c r="F9" s="95"/>
      <c r="G9" s="96"/>
      <c r="H9" s="96"/>
      <c r="I9" s="96"/>
      <c r="J9" s="95"/>
      <c r="K9" s="177">
        <v>0</v>
      </c>
      <c r="L9" s="177">
        <f t="shared" ref="L9:AU9" si="5">K8-L8</f>
        <v>0</v>
      </c>
      <c r="M9" s="177">
        <f t="shared" si="5"/>
        <v>0</v>
      </c>
      <c r="N9" s="177">
        <f t="shared" si="5"/>
        <v>0</v>
      </c>
      <c r="O9" s="177">
        <f t="shared" si="5"/>
        <v>0</v>
      </c>
      <c r="P9" s="177">
        <f t="shared" si="5"/>
        <v>0</v>
      </c>
      <c r="Q9" s="177">
        <f t="shared" si="5"/>
        <v>0</v>
      </c>
      <c r="R9" s="177">
        <f t="shared" si="5"/>
        <v>0</v>
      </c>
      <c r="S9" s="177">
        <f t="shared" si="5"/>
        <v>0</v>
      </c>
      <c r="T9" s="177">
        <f t="shared" si="5"/>
        <v>0</v>
      </c>
      <c r="U9" s="177">
        <f t="shared" si="5"/>
        <v>0</v>
      </c>
      <c r="V9" s="177">
        <f t="shared" si="5"/>
        <v>16.758574500000002</v>
      </c>
      <c r="W9" s="177">
        <f t="shared" si="5"/>
        <v>0</v>
      </c>
      <c r="X9" s="177">
        <f t="shared" si="5"/>
        <v>0</v>
      </c>
      <c r="Y9" s="177">
        <f t="shared" si="5"/>
        <v>0</v>
      </c>
      <c r="Z9" s="177">
        <f t="shared" si="5"/>
        <v>0</v>
      </c>
      <c r="AA9" s="177">
        <f t="shared" si="5"/>
        <v>0</v>
      </c>
      <c r="AB9" s="177">
        <f t="shared" si="5"/>
        <v>0</v>
      </c>
      <c r="AC9" s="177">
        <f t="shared" si="5"/>
        <v>0</v>
      </c>
      <c r="AD9" s="177">
        <f t="shared" si="5"/>
        <v>0</v>
      </c>
      <c r="AE9" s="177">
        <f t="shared" si="5"/>
        <v>0</v>
      </c>
      <c r="AF9" s="177">
        <f t="shared" si="5"/>
        <v>0</v>
      </c>
      <c r="AG9" s="177">
        <f t="shared" si="5"/>
        <v>0</v>
      </c>
      <c r="AH9" s="177">
        <f t="shared" si="5"/>
        <v>0</v>
      </c>
      <c r="AI9" s="177">
        <f t="shared" si="5"/>
        <v>0</v>
      </c>
      <c r="AJ9" s="177">
        <f t="shared" si="5"/>
        <v>0</v>
      </c>
      <c r="AK9" s="177">
        <f t="shared" si="5"/>
        <v>0</v>
      </c>
      <c r="AL9" s="177">
        <f t="shared" si="5"/>
        <v>0</v>
      </c>
      <c r="AM9" s="177">
        <f t="shared" si="5"/>
        <v>0</v>
      </c>
      <c r="AN9" s="177">
        <f t="shared" si="5"/>
        <v>0</v>
      </c>
      <c r="AO9" s="177">
        <f t="shared" si="5"/>
        <v>0</v>
      </c>
      <c r="AP9" s="177">
        <f t="shared" si="5"/>
        <v>0</v>
      </c>
      <c r="AQ9" s="177">
        <f t="shared" si="5"/>
        <v>0</v>
      </c>
      <c r="AR9" s="177">
        <f t="shared" si="5"/>
        <v>0</v>
      </c>
      <c r="AS9" s="177">
        <f t="shared" si="5"/>
        <v>0</v>
      </c>
      <c r="AT9" s="177">
        <f t="shared" si="5"/>
        <v>0</v>
      </c>
      <c r="AU9" s="177">
        <f t="shared" si="5"/>
        <v>0</v>
      </c>
      <c r="AV9" s="85"/>
    </row>
    <row r="10" spans="1:48" x14ac:dyDescent="0.3">
      <c r="A10" s="183" t="s">
        <v>482</v>
      </c>
      <c r="B10" s="188"/>
      <c r="C10" s="189"/>
      <c r="D10" s="189"/>
      <c r="E10" s="95"/>
      <c r="F10" s="95"/>
      <c r="G10" s="96"/>
      <c r="H10" s="96"/>
      <c r="I10" s="96"/>
      <c r="J10" s="95"/>
      <c r="K10" s="177">
        <f>$K8-K8</f>
        <v>0</v>
      </c>
      <c r="L10" s="177">
        <f t="shared" ref="L10:AU10" si="6">$K8-L8</f>
        <v>0</v>
      </c>
      <c r="M10" s="177">
        <f t="shared" si="6"/>
        <v>0</v>
      </c>
      <c r="N10" s="177">
        <f t="shared" si="6"/>
        <v>0</v>
      </c>
      <c r="O10" s="177">
        <f t="shared" si="6"/>
        <v>0</v>
      </c>
      <c r="P10" s="177">
        <f t="shared" si="6"/>
        <v>0</v>
      </c>
      <c r="Q10" s="177">
        <f t="shared" si="6"/>
        <v>0</v>
      </c>
      <c r="R10" s="177">
        <f t="shared" si="6"/>
        <v>0</v>
      </c>
      <c r="S10" s="177">
        <f t="shared" si="6"/>
        <v>0</v>
      </c>
      <c r="T10" s="177">
        <f t="shared" si="6"/>
        <v>0</v>
      </c>
      <c r="U10" s="177">
        <f t="shared" si="6"/>
        <v>0</v>
      </c>
      <c r="V10" s="177">
        <f t="shared" si="6"/>
        <v>16.758574500000002</v>
      </c>
      <c r="W10" s="177">
        <f t="shared" si="6"/>
        <v>16.758574500000002</v>
      </c>
      <c r="X10" s="177">
        <f t="shared" si="6"/>
        <v>16.758574500000002</v>
      </c>
      <c r="Y10" s="177">
        <f t="shared" si="6"/>
        <v>16.758574500000002</v>
      </c>
      <c r="Z10" s="177">
        <f t="shared" si="6"/>
        <v>16.758574500000002</v>
      </c>
      <c r="AA10" s="177">
        <f t="shared" si="6"/>
        <v>16.758574500000002</v>
      </c>
      <c r="AB10" s="177">
        <f t="shared" si="6"/>
        <v>16.758574500000002</v>
      </c>
      <c r="AC10" s="177">
        <f t="shared" si="6"/>
        <v>16.758574500000002</v>
      </c>
      <c r="AD10" s="177">
        <f t="shared" si="6"/>
        <v>16.758574500000002</v>
      </c>
      <c r="AE10" s="177">
        <f t="shared" si="6"/>
        <v>16.758574500000002</v>
      </c>
      <c r="AF10" s="177">
        <f t="shared" si="6"/>
        <v>16.758574500000002</v>
      </c>
      <c r="AG10" s="177">
        <f t="shared" si="6"/>
        <v>16.758574500000002</v>
      </c>
      <c r="AH10" s="177">
        <f t="shared" si="6"/>
        <v>16.758574500000002</v>
      </c>
      <c r="AI10" s="177">
        <f t="shared" si="6"/>
        <v>16.758574500000002</v>
      </c>
      <c r="AJ10" s="177">
        <f t="shared" si="6"/>
        <v>16.758574500000002</v>
      </c>
      <c r="AK10" s="177">
        <f t="shared" si="6"/>
        <v>16.758574500000002</v>
      </c>
      <c r="AL10" s="177">
        <f t="shared" si="6"/>
        <v>16.758574500000002</v>
      </c>
      <c r="AM10" s="177">
        <f t="shared" si="6"/>
        <v>16.758574500000002</v>
      </c>
      <c r="AN10" s="177">
        <f t="shared" si="6"/>
        <v>16.758574500000002</v>
      </c>
      <c r="AO10" s="177">
        <f t="shared" si="6"/>
        <v>16.758574500000002</v>
      </c>
      <c r="AP10" s="177">
        <f t="shared" si="6"/>
        <v>16.758574500000002</v>
      </c>
      <c r="AQ10" s="177">
        <f t="shared" si="6"/>
        <v>16.758574500000002</v>
      </c>
      <c r="AR10" s="177">
        <f t="shared" si="6"/>
        <v>16.758574500000002</v>
      </c>
      <c r="AS10" s="177">
        <f t="shared" si="6"/>
        <v>16.758574500000002</v>
      </c>
      <c r="AT10" s="177">
        <f t="shared" si="6"/>
        <v>16.758574500000002</v>
      </c>
      <c r="AU10" s="177">
        <f t="shared" si="6"/>
        <v>16.758574500000002</v>
      </c>
      <c r="AV10" s="81"/>
    </row>
    <row r="11" spans="1:48" x14ac:dyDescent="0.3">
      <c r="A11" s="196" t="s">
        <v>66</v>
      </c>
      <c r="B11" s="209">
        <f>SUMPRODUCT(B6:B7,C6:C7)/C8</f>
        <v>11</v>
      </c>
      <c r="C11" s="56"/>
      <c r="D11" s="30"/>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x14ac:dyDescent="0.3">
      <c r="A12" s="30"/>
      <c r="B12" s="10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x14ac:dyDescent="0.3">
      <c r="A13" s="316" t="s">
        <v>293</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customHeight="1" x14ac:dyDescent="0.3">
      <c r="A14" s="508" t="s">
        <v>245</v>
      </c>
      <c r="B14" s="510" t="s">
        <v>0</v>
      </c>
      <c r="C14" s="510" t="s">
        <v>288</v>
      </c>
      <c r="D14" s="510" t="s">
        <v>57</v>
      </c>
      <c r="E14" s="112"/>
      <c r="F14" s="108"/>
      <c r="G14" s="108"/>
      <c r="H14" s="108"/>
      <c r="I14" s="108"/>
      <c r="J14" s="108"/>
      <c r="K14" s="112" t="s">
        <v>72</v>
      </c>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491" t="s">
        <v>1</v>
      </c>
    </row>
    <row r="15" spans="1:48" x14ac:dyDescent="0.3">
      <c r="A15" s="513"/>
      <c r="B15" s="512"/>
      <c r="C15" s="512"/>
      <c r="D15" s="511"/>
      <c r="E15" s="1" t="e">
        <f>#REF!</f>
        <v>#REF!</v>
      </c>
      <c r="F15" s="1" t="e">
        <f>#REF!</f>
        <v>#REF!</v>
      </c>
      <c r="G15" s="1" t="e">
        <f>#REF!</f>
        <v>#REF!</v>
      </c>
      <c r="H15" s="1" t="e">
        <f>#REF!</f>
        <v>#REF!</v>
      </c>
      <c r="I15" s="1" t="e">
        <f>#REF!</f>
        <v>#REF!</v>
      </c>
      <c r="J15" s="1" t="e">
        <f>#REF!</f>
        <v>#REF!</v>
      </c>
      <c r="K15" s="1">
        <f>K5</f>
        <v>2024</v>
      </c>
      <c r="L15" s="1">
        <f t="shared" ref="L15:AU15" si="7">L5</f>
        <v>2025</v>
      </c>
      <c r="M15" s="1">
        <f t="shared" si="7"/>
        <v>2026</v>
      </c>
      <c r="N15" s="1">
        <f t="shared" si="7"/>
        <v>2027</v>
      </c>
      <c r="O15" s="1">
        <f t="shared" si="7"/>
        <v>2028</v>
      </c>
      <c r="P15" s="1">
        <f t="shared" si="7"/>
        <v>2029</v>
      </c>
      <c r="Q15" s="1">
        <f t="shared" si="7"/>
        <v>2030</v>
      </c>
      <c r="R15" s="1">
        <f t="shared" si="7"/>
        <v>2031</v>
      </c>
      <c r="S15" s="1">
        <f t="shared" si="7"/>
        <v>2032</v>
      </c>
      <c r="T15" s="1">
        <f t="shared" si="7"/>
        <v>2033</v>
      </c>
      <c r="U15" s="1">
        <f t="shared" si="7"/>
        <v>2034</v>
      </c>
      <c r="V15" s="1">
        <f t="shared" si="7"/>
        <v>2035</v>
      </c>
      <c r="W15" s="1">
        <f t="shared" si="7"/>
        <v>2036</v>
      </c>
      <c r="X15" s="1">
        <f t="shared" si="7"/>
        <v>2037</v>
      </c>
      <c r="Y15" s="1">
        <f t="shared" si="7"/>
        <v>2038</v>
      </c>
      <c r="Z15" s="1">
        <f t="shared" si="7"/>
        <v>2039</v>
      </c>
      <c r="AA15" s="1">
        <f t="shared" si="7"/>
        <v>2040</v>
      </c>
      <c r="AB15" s="1">
        <f t="shared" si="7"/>
        <v>2041</v>
      </c>
      <c r="AC15" s="1">
        <f t="shared" si="7"/>
        <v>2042</v>
      </c>
      <c r="AD15" s="1">
        <f t="shared" si="7"/>
        <v>2043</v>
      </c>
      <c r="AE15" s="1">
        <f t="shared" si="7"/>
        <v>2044</v>
      </c>
      <c r="AF15" s="1">
        <f t="shared" si="7"/>
        <v>2045</v>
      </c>
      <c r="AG15" s="1">
        <f t="shared" si="7"/>
        <v>2046</v>
      </c>
      <c r="AH15" s="1">
        <f t="shared" si="7"/>
        <v>2047</v>
      </c>
      <c r="AI15" s="1">
        <f t="shared" si="7"/>
        <v>2048</v>
      </c>
      <c r="AJ15" s="1">
        <f t="shared" si="7"/>
        <v>2049</v>
      </c>
      <c r="AK15" s="1">
        <f t="shared" si="7"/>
        <v>2050</v>
      </c>
      <c r="AL15" s="1">
        <f t="shared" si="7"/>
        <v>2051</v>
      </c>
      <c r="AM15" s="1">
        <f t="shared" si="7"/>
        <v>2052</v>
      </c>
      <c r="AN15" s="1">
        <f t="shared" si="7"/>
        <v>2053</v>
      </c>
      <c r="AO15" s="1">
        <f t="shared" si="7"/>
        <v>2054</v>
      </c>
      <c r="AP15" s="1">
        <f t="shared" si="7"/>
        <v>2055</v>
      </c>
      <c r="AQ15" s="1">
        <f t="shared" si="7"/>
        <v>2056</v>
      </c>
      <c r="AR15" s="1">
        <f t="shared" si="7"/>
        <v>2057</v>
      </c>
      <c r="AS15" s="1">
        <f t="shared" si="7"/>
        <v>2058</v>
      </c>
      <c r="AT15" s="1">
        <f t="shared" si="7"/>
        <v>2059</v>
      </c>
      <c r="AU15" s="1">
        <f t="shared" si="7"/>
        <v>2060</v>
      </c>
      <c r="AV15" s="493"/>
    </row>
    <row r="16" spans="1:48" x14ac:dyDescent="0.3">
      <c r="A16" s="222" t="s">
        <v>27</v>
      </c>
      <c r="B16" s="223">
        <v>11</v>
      </c>
      <c r="C16" s="180">
        <v>85.425000000000011</v>
      </c>
      <c r="D16" s="224">
        <f>K16/C16</f>
        <v>1</v>
      </c>
      <c r="E16" s="51"/>
      <c r="F16" s="138"/>
      <c r="G16" s="27"/>
      <c r="H16" s="27"/>
      <c r="I16" s="27"/>
      <c r="J16" s="220"/>
      <c r="K16" s="180">
        <f>C16</f>
        <v>85.425000000000011</v>
      </c>
      <c r="L16" s="180">
        <f>K16</f>
        <v>85.425000000000011</v>
      </c>
      <c r="M16" s="180">
        <f t="shared" ref="M16:AU16" si="8">L16</f>
        <v>85.425000000000011</v>
      </c>
      <c r="N16" s="180">
        <f t="shared" si="8"/>
        <v>85.425000000000011</v>
      </c>
      <c r="O16" s="180">
        <f t="shared" si="8"/>
        <v>85.425000000000011</v>
      </c>
      <c r="P16" s="180">
        <f t="shared" si="8"/>
        <v>85.425000000000011</v>
      </c>
      <c r="Q16" s="180">
        <f t="shared" si="8"/>
        <v>85.425000000000011</v>
      </c>
      <c r="R16" s="180">
        <f t="shared" si="8"/>
        <v>85.425000000000011</v>
      </c>
      <c r="S16" s="180">
        <f t="shared" si="8"/>
        <v>85.425000000000011</v>
      </c>
      <c r="T16" s="180">
        <f t="shared" si="8"/>
        <v>85.425000000000011</v>
      </c>
      <c r="U16" s="180">
        <f t="shared" si="8"/>
        <v>85.425000000000011</v>
      </c>
      <c r="V16" s="180">
        <v>0</v>
      </c>
      <c r="W16" s="180">
        <f t="shared" si="8"/>
        <v>0</v>
      </c>
      <c r="X16" s="180">
        <f t="shared" si="8"/>
        <v>0</v>
      </c>
      <c r="Y16" s="180">
        <f t="shared" si="8"/>
        <v>0</v>
      </c>
      <c r="Z16" s="180">
        <f t="shared" si="8"/>
        <v>0</v>
      </c>
      <c r="AA16" s="180">
        <f t="shared" si="8"/>
        <v>0</v>
      </c>
      <c r="AB16" s="180">
        <f t="shared" si="8"/>
        <v>0</v>
      </c>
      <c r="AC16" s="180">
        <f t="shared" si="8"/>
        <v>0</v>
      </c>
      <c r="AD16" s="180">
        <f t="shared" si="8"/>
        <v>0</v>
      </c>
      <c r="AE16" s="180">
        <f t="shared" si="8"/>
        <v>0</v>
      </c>
      <c r="AF16" s="180">
        <f t="shared" si="8"/>
        <v>0</v>
      </c>
      <c r="AG16" s="180">
        <f t="shared" si="8"/>
        <v>0</v>
      </c>
      <c r="AH16" s="180">
        <f t="shared" si="8"/>
        <v>0</v>
      </c>
      <c r="AI16" s="180">
        <f t="shared" si="8"/>
        <v>0</v>
      </c>
      <c r="AJ16" s="180">
        <f t="shared" si="8"/>
        <v>0</v>
      </c>
      <c r="AK16" s="180">
        <f t="shared" si="8"/>
        <v>0</v>
      </c>
      <c r="AL16" s="180">
        <f t="shared" si="8"/>
        <v>0</v>
      </c>
      <c r="AM16" s="180">
        <f t="shared" si="8"/>
        <v>0</v>
      </c>
      <c r="AN16" s="180">
        <f t="shared" si="8"/>
        <v>0</v>
      </c>
      <c r="AO16" s="180">
        <f t="shared" si="8"/>
        <v>0</v>
      </c>
      <c r="AP16" s="180">
        <f t="shared" si="8"/>
        <v>0</v>
      </c>
      <c r="AQ16" s="180">
        <f t="shared" si="8"/>
        <v>0</v>
      </c>
      <c r="AR16" s="180">
        <f t="shared" si="8"/>
        <v>0</v>
      </c>
      <c r="AS16" s="180">
        <f t="shared" si="8"/>
        <v>0</v>
      </c>
      <c r="AT16" s="180">
        <f t="shared" si="8"/>
        <v>0</v>
      </c>
      <c r="AU16" s="180">
        <f t="shared" si="8"/>
        <v>0</v>
      </c>
      <c r="AV16" s="211">
        <f>SUM(E16:AU16)</f>
        <v>939.67499999999995</v>
      </c>
    </row>
    <row r="17" spans="1:48" x14ac:dyDescent="0.3">
      <c r="A17" s="183" t="s">
        <v>636</v>
      </c>
      <c r="B17" s="199"/>
      <c r="C17" s="185">
        <f>SUM(C16:C16)</f>
        <v>85.425000000000011</v>
      </c>
      <c r="D17" s="208">
        <f>K17/C17</f>
        <v>1</v>
      </c>
      <c r="E17" s="86"/>
      <c r="F17" s="75"/>
      <c r="G17" s="78"/>
      <c r="H17" s="78"/>
      <c r="I17" s="78"/>
      <c r="J17" s="95"/>
      <c r="K17" s="185">
        <f t="shared" ref="K17:AV17" si="9">SUM(K16:K16)</f>
        <v>85.425000000000011</v>
      </c>
      <c r="L17" s="185">
        <f t="shared" si="9"/>
        <v>85.425000000000011</v>
      </c>
      <c r="M17" s="185">
        <f t="shared" si="9"/>
        <v>85.425000000000011</v>
      </c>
      <c r="N17" s="185">
        <f t="shared" si="9"/>
        <v>85.425000000000011</v>
      </c>
      <c r="O17" s="185">
        <f t="shared" si="9"/>
        <v>85.425000000000011</v>
      </c>
      <c r="P17" s="185">
        <f t="shared" si="9"/>
        <v>85.425000000000011</v>
      </c>
      <c r="Q17" s="185">
        <f t="shared" si="9"/>
        <v>85.425000000000011</v>
      </c>
      <c r="R17" s="185">
        <f t="shared" si="9"/>
        <v>85.425000000000011</v>
      </c>
      <c r="S17" s="185">
        <f t="shared" si="9"/>
        <v>85.425000000000011</v>
      </c>
      <c r="T17" s="185">
        <f t="shared" si="9"/>
        <v>85.425000000000011</v>
      </c>
      <c r="U17" s="185">
        <f t="shared" si="9"/>
        <v>85.425000000000011</v>
      </c>
      <c r="V17" s="185">
        <f t="shared" si="9"/>
        <v>0</v>
      </c>
      <c r="W17" s="185">
        <f t="shared" si="9"/>
        <v>0</v>
      </c>
      <c r="X17" s="185">
        <f t="shared" si="9"/>
        <v>0</v>
      </c>
      <c r="Y17" s="185">
        <f t="shared" si="9"/>
        <v>0</v>
      </c>
      <c r="Z17" s="185">
        <f t="shared" si="9"/>
        <v>0</v>
      </c>
      <c r="AA17" s="185">
        <f t="shared" si="9"/>
        <v>0</v>
      </c>
      <c r="AB17" s="185">
        <f t="shared" si="9"/>
        <v>0</v>
      </c>
      <c r="AC17" s="185">
        <f t="shared" si="9"/>
        <v>0</v>
      </c>
      <c r="AD17" s="185">
        <f t="shared" si="9"/>
        <v>0</v>
      </c>
      <c r="AE17" s="185">
        <f t="shared" si="9"/>
        <v>0</v>
      </c>
      <c r="AF17" s="185">
        <f t="shared" si="9"/>
        <v>0</v>
      </c>
      <c r="AG17" s="185">
        <f t="shared" si="9"/>
        <v>0</v>
      </c>
      <c r="AH17" s="185">
        <f t="shared" si="9"/>
        <v>0</v>
      </c>
      <c r="AI17" s="185">
        <f t="shared" si="9"/>
        <v>0</v>
      </c>
      <c r="AJ17" s="185">
        <f t="shared" si="9"/>
        <v>0</v>
      </c>
      <c r="AK17" s="185">
        <f t="shared" si="9"/>
        <v>0</v>
      </c>
      <c r="AL17" s="185">
        <f t="shared" si="9"/>
        <v>0</v>
      </c>
      <c r="AM17" s="185">
        <f t="shared" si="9"/>
        <v>0</v>
      </c>
      <c r="AN17" s="185">
        <f t="shared" si="9"/>
        <v>0</v>
      </c>
      <c r="AO17" s="185">
        <f t="shared" si="9"/>
        <v>0</v>
      </c>
      <c r="AP17" s="185">
        <f t="shared" si="9"/>
        <v>0</v>
      </c>
      <c r="AQ17" s="185">
        <f t="shared" si="9"/>
        <v>0</v>
      </c>
      <c r="AR17" s="185">
        <f t="shared" si="9"/>
        <v>0</v>
      </c>
      <c r="AS17" s="185">
        <f t="shared" si="9"/>
        <v>0</v>
      </c>
      <c r="AT17" s="185">
        <f t="shared" si="9"/>
        <v>0</v>
      </c>
      <c r="AU17" s="185">
        <f t="shared" si="9"/>
        <v>0</v>
      </c>
      <c r="AV17" s="177">
        <f t="shared" si="9"/>
        <v>939.67499999999995</v>
      </c>
    </row>
    <row r="18" spans="1:48" x14ac:dyDescent="0.3">
      <c r="A18" s="183" t="s">
        <v>637</v>
      </c>
      <c r="B18" s="188"/>
      <c r="C18" s="189"/>
      <c r="D18" s="200"/>
      <c r="E18" s="78"/>
      <c r="F18" s="78"/>
      <c r="G18" s="79"/>
      <c r="H18" s="79"/>
      <c r="I18" s="79"/>
      <c r="J18" s="139"/>
      <c r="K18" s="177">
        <v>0</v>
      </c>
      <c r="L18" s="177">
        <f t="shared" ref="L18:AU18" si="10">K17-L17</f>
        <v>0</v>
      </c>
      <c r="M18" s="177">
        <f t="shared" si="10"/>
        <v>0</v>
      </c>
      <c r="N18" s="177">
        <f t="shared" si="10"/>
        <v>0</v>
      </c>
      <c r="O18" s="177">
        <f t="shared" si="10"/>
        <v>0</v>
      </c>
      <c r="P18" s="177">
        <f t="shared" si="10"/>
        <v>0</v>
      </c>
      <c r="Q18" s="177">
        <f t="shared" si="10"/>
        <v>0</v>
      </c>
      <c r="R18" s="177">
        <f t="shared" si="10"/>
        <v>0</v>
      </c>
      <c r="S18" s="177">
        <f t="shared" si="10"/>
        <v>0</v>
      </c>
      <c r="T18" s="177">
        <f t="shared" si="10"/>
        <v>0</v>
      </c>
      <c r="U18" s="177">
        <f t="shared" si="10"/>
        <v>0</v>
      </c>
      <c r="V18" s="177">
        <f t="shared" si="10"/>
        <v>85.425000000000011</v>
      </c>
      <c r="W18" s="177">
        <f t="shared" si="10"/>
        <v>0</v>
      </c>
      <c r="X18" s="177">
        <f t="shared" si="10"/>
        <v>0</v>
      </c>
      <c r="Y18" s="177">
        <f t="shared" si="10"/>
        <v>0</v>
      </c>
      <c r="Z18" s="177">
        <f t="shared" si="10"/>
        <v>0</v>
      </c>
      <c r="AA18" s="177">
        <f t="shared" si="10"/>
        <v>0</v>
      </c>
      <c r="AB18" s="177">
        <f t="shared" si="10"/>
        <v>0</v>
      </c>
      <c r="AC18" s="177">
        <f t="shared" si="10"/>
        <v>0</v>
      </c>
      <c r="AD18" s="177">
        <f t="shared" si="10"/>
        <v>0</v>
      </c>
      <c r="AE18" s="177">
        <f t="shared" si="10"/>
        <v>0</v>
      </c>
      <c r="AF18" s="177">
        <f t="shared" si="10"/>
        <v>0</v>
      </c>
      <c r="AG18" s="177">
        <f t="shared" si="10"/>
        <v>0</v>
      </c>
      <c r="AH18" s="177">
        <f t="shared" si="10"/>
        <v>0</v>
      </c>
      <c r="AI18" s="177">
        <f t="shared" si="10"/>
        <v>0</v>
      </c>
      <c r="AJ18" s="177">
        <f t="shared" si="10"/>
        <v>0</v>
      </c>
      <c r="AK18" s="177">
        <f t="shared" si="10"/>
        <v>0</v>
      </c>
      <c r="AL18" s="177">
        <f t="shared" si="10"/>
        <v>0</v>
      </c>
      <c r="AM18" s="177">
        <f t="shared" si="10"/>
        <v>0</v>
      </c>
      <c r="AN18" s="177">
        <f t="shared" si="10"/>
        <v>0</v>
      </c>
      <c r="AO18" s="177">
        <f t="shared" si="10"/>
        <v>0</v>
      </c>
      <c r="AP18" s="177">
        <f t="shared" si="10"/>
        <v>0</v>
      </c>
      <c r="AQ18" s="177">
        <f t="shared" si="10"/>
        <v>0</v>
      </c>
      <c r="AR18" s="177">
        <f t="shared" si="10"/>
        <v>0</v>
      </c>
      <c r="AS18" s="177">
        <f t="shared" si="10"/>
        <v>0</v>
      </c>
      <c r="AT18" s="177">
        <f t="shared" si="10"/>
        <v>0</v>
      </c>
      <c r="AU18" s="177">
        <f t="shared" si="10"/>
        <v>0</v>
      </c>
      <c r="AV18" s="63"/>
    </row>
    <row r="19" spans="1:48" x14ac:dyDescent="0.3">
      <c r="A19" s="183" t="s">
        <v>638</v>
      </c>
      <c r="B19" s="188"/>
      <c r="C19" s="189"/>
      <c r="D19" s="189"/>
      <c r="E19" s="75"/>
      <c r="F19" s="75"/>
      <c r="G19" s="80"/>
      <c r="H19" s="80"/>
      <c r="I19" s="80"/>
      <c r="J19" s="95"/>
      <c r="K19" s="177">
        <f>$K17-K17</f>
        <v>0</v>
      </c>
      <c r="L19" s="177">
        <f t="shared" ref="L19:AU19" si="11">$K17-L17</f>
        <v>0</v>
      </c>
      <c r="M19" s="177">
        <f t="shared" si="11"/>
        <v>0</v>
      </c>
      <c r="N19" s="177">
        <f t="shared" si="11"/>
        <v>0</v>
      </c>
      <c r="O19" s="177">
        <f t="shared" si="11"/>
        <v>0</v>
      </c>
      <c r="P19" s="177">
        <f t="shared" si="11"/>
        <v>0</v>
      </c>
      <c r="Q19" s="177">
        <f t="shared" si="11"/>
        <v>0</v>
      </c>
      <c r="R19" s="177">
        <f t="shared" si="11"/>
        <v>0</v>
      </c>
      <c r="S19" s="177">
        <f t="shared" si="11"/>
        <v>0</v>
      </c>
      <c r="T19" s="177">
        <f t="shared" si="11"/>
        <v>0</v>
      </c>
      <c r="U19" s="177">
        <f t="shared" si="11"/>
        <v>0</v>
      </c>
      <c r="V19" s="177">
        <f t="shared" si="11"/>
        <v>85.425000000000011</v>
      </c>
      <c r="W19" s="177">
        <f t="shared" si="11"/>
        <v>85.425000000000011</v>
      </c>
      <c r="X19" s="177">
        <f t="shared" si="11"/>
        <v>85.425000000000011</v>
      </c>
      <c r="Y19" s="177">
        <f t="shared" si="11"/>
        <v>85.425000000000011</v>
      </c>
      <c r="Z19" s="177">
        <f t="shared" si="11"/>
        <v>85.425000000000011</v>
      </c>
      <c r="AA19" s="177">
        <f t="shared" si="11"/>
        <v>85.425000000000011</v>
      </c>
      <c r="AB19" s="177">
        <f t="shared" si="11"/>
        <v>85.425000000000011</v>
      </c>
      <c r="AC19" s="177">
        <f t="shared" si="11"/>
        <v>85.425000000000011</v>
      </c>
      <c r="AD19" s="177">
        <f t="shared" si="11"/>
        <v>85.425000000000011</v>
      </c>
      <c r="AE19" s="177">
        <f t="shared" si="11"/>
        <v>85.425000000000011</v>
      </c>
      <c r="AF19" s="177">
        <f t="shared" si="11"/>
        <v>85.425000000000011</v>
      </c>
      <c r="AG19" s="177">
        <f t="shared" si="11"/>
        <v>85.425000000000011</v>
      </c>
      <c r="AH19" s="177">
        <f t="shared" si="11"/>
        <v>85.425000000000011</v>
      </c>
      <c r="AI19" s="177">
        <f t="shared" si="11"/>
        <v>85.425000000000011</v>
      </c>
      <c r="AJ19" s="177">
        <f t="shared" si="11"/>
        <v>85.425000000000011</v>
      </c>
      <c r="AK19" s="177">
        <f t="shared" si="11"/>
        <v>85.425000000000011</v>
      </c>
      <c r="AL19" s="177">
        <f t="shared" si="11"/>
        <v>85.425000000000011</v>
      </c>
      <c r="AM19" s="177">
        <f t="shared" si="11"/>
        <v>85.425000000000011</v>
      </c>
      <c r="AN19" s="177">
        <f t="shared" si="11"/>
        <v>85.425000000000011</v>
      </c>
      <c r="AO19" s="177">
        <f t="shared" si="11"/>
        <v>85.425000000000011</v>
      </c>
      <c r="AP19" s="177">
        <f t="shared" si="11"/>
        <v>85.425000000000011</v>
      </c>
      <c r="AQ19" s="177">
        <f t="shared" si="11"/>
        <v>85.425000000000011</v>
      </c>
      <c r="AR19" s="177">
        <f t="shared" si="11"/>
        <v>85.425000000000011</v>
      </c>
      <c r="AS19" s="177">
        <f t="shared" si="11"/>
        <v>85.425000000000011</v>
      </c>
      <c r="AT19" s="177">
        <f t="shared" si="11"/>
        <v>85.425000000000011</v>
      </c>
      <c r="AU19" s="177">
        <f t="shared" si="11"/>
        <v>85.425000000000011</v>
      </c>
      <c r="AV19" s="64"/>
    </row>
    <row r="20" spans="1:48" collapsed="1" x14ac:dyDescent="0.3">
      <c r="A20" s="30"/>
      <c r="B20" s="30"/>
      <c r="C20" s="30"/>
      <c r="D20" s="30"/>
      <c r="E20" s="30"/>
      <c r="F20" s="30"/>
      <c r="G20" s="30"/>
      <c r="H20" s="30"/>
      <c r="I20" s="30"/>
      <c r="J20" s="30"/>
      <c r="K20" s="30"/>
      <c r="L20" s="30"/>
      <c r="M20" s="30"/>
      <c r="N20" s="30"/>
      <c r="O20" s="30"/>
      <c r="P20" s="30"/>
      <c r="Q20" s="30"/>
      <c r="R20" s="30"/>
      <c r="S20" s="30"/>
      <c r="T20" s="30"/>
      <c r="U20" s="30"/>
      <c r="V20" s="30"/>
    </row>
    <row r="21" spans="1:48" x14ac:dyDescent="0.3">
      <c r="A21" s="316" t="s">
        <v>294</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customHeight="1" x14ac:dyDescent="0.3">
      <c r="A22" s="508" t="s">
        <v>245</v>
      </c>
      <c r="B22" s="510" t="s">
        <v>0</v>
      </c>
      <c r="C22" s="510" t="s">
        <v>288</v>
      </c>
      <c r="D22" s="510" t="s">
        <v>57</v>
      </c>
      <c r="E22" s="112"/>
      <c r="F22" s="108"/>
      <c r="G22" s="108"/>
      <c r="H22" s="108"/>
      <c r="I22" s="108"/>
      <c r="J22" s="108"/>
      <c r="K22" s="112" t="s">
        <v>72</v>
      </c>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491" t="s">
        <v>1</v>
      </c>
    </row>
    <row r="23" spans="1:48" x14ac:dyDescent="0.3">
      <c r="A23" s="513"/>
      <c r="B23" s="512"/>
      <c r="C23" s="512"/>
      <c r="D23" s="511"/>
      <c r="E23" s="1">
        <f t="shared" ref="E23:J23" si="12">E14</f>
        <v>0</v>
      </c>
      <c r="F23" s="1">
        <f t="shared" si="12"/>
        <v>0</v>
      </c>
      <c r="G23" s="1">
        <f t="shared" si="12"/>
        <v>0</v>
      </c>
      <c r="H23" s="1">
        <f t="shared" si="12"/>
        <v>0</v>
      </c>
      <c r="I23" s="1">
        <f t="shared" si="12"/>
        <v>0</v>
      </c>
      <c r="J23" s="1">
        <f t="shared" si="12"/>
        <v>0</v>
      </c>
      <c r="K23" s="1">
        <f>K15</f>
        <v>2024</v>
      </c>
      <c r="L23" s="1">
        <f t="shared" ref="L23:AU23" si="13">L15</f>
        <v>2025</v>
      </c>
      <c r="M23" s="1">
        <f t="shared" si="13"/>
        <v>2026</v>
      </c>
      <c r="N23" s="1">
        <f t="shared" si="13"/>
        <v>2027</v>
      </c>
      <c r="O23" s="1">
        <f t="shared" si="13"/>
        <v>2028</v>
      </c>
      <c r="P23" s="1">
        <f t="shared" si="13"/>
        <v>2029</v>
      </c>
      <c r="Q23" s="1">
        <f t="shared" si="13"/>
        <v>2030</v>
      </c>
      <c r="R23" s="1">
        <f t="shared" si="13"/>
        <v>2031</v>
      </c>
      <c r="S23" s="1">
        <f t="shared" si="13"/>
        <v>2032</v>
      </c>
      <c r="T23" s="1">
        <f t="shared" si="13"/>
        <v>2033</v>
      </c>
      <c r="U23" s="1">
        <f t="shared" si="13"/>
        <v>2034</v>
      </c>
      <c r="V23" s="1">
        <f t="shared" si="13"/>
        <v>2035</v>
      </c>
      <c r="W23" s="1">
        <f t="shared" si="13"/>
        <v>2036</v>
      </c>
      <c r="X23" s="1">
        <f t="shared" si="13"/>
        <v>2037</v>
      </c>
      <c r="Y23" s="1">
        <f t="shared" si="13"/>
        <v>2038</v>
      </c>
      <c r="Z23" s="1">
        <f t="shared" si="13"/>
        <v>2039</v>
      </c>
      <c r="AA23" s="1">
        <f t="shared" si="13"/>
        <v>2040</v>
      </c>
      <c r="AB23" s="1">
        <f t="shared" si="13"/>
        <v>2041</v>
      </c>
      <c r="AC23" s="1">
        <f t="shared" si="13"/>
        <v>2042</v>
      </c>
      <c r="AD23" s="1">
        <f t="shared" si="13"/>
        <v>2043</v>
      </c>
      <c r="AE23" s="1">
        <f t="shared" si="13"/>
        <v>2044</v>
      </c>
      <c r="AF23" s="1">
        <f t="shared" si="13"/>
        <v>2045</v>
      </c>
      <c r="AG23" s="1">
        <f t="shared" si="13"/>
        <v>2046</v>
      </c>
      <c r="AH23" s="1">
        <f t="shared" si="13"/>
        <v>2047</v>
      </c>
      <c r="AI23" s="1">
        <f t="shared" si="13"/>
        <v>2048</v>
      </c>
      <c r="AJ23" s="1">
        <f t="shared" si="13"/>
        <v>2049</v>
      </c>
      <c r="AK23" s="1">
        <f t="shared" si="13"/>
        <v>2050</v>
      </c>
      <c r="AL23" s="1">
        <f t="shared" si="13"/>
        <v>2051</v>
      </c>
      <c r="AM23" s="1">
        <f t="shared" si="13"/>
        <v>2052</v>
      </c>
      <c r="AN23" s="1">
        <f t="shared" si="13"/>
        <v>2053</v>
      </c>
      <c r="AO23" s="1">
        <f t="shared" si="13"/>
        <v>2054</v>
      </c>
      <c r="AP23" s="1">
        <f t="shared" si="13"/>
        <v>2055</v>
      </c>
      <c r="AQ23" s="1">
        <f t="shared" si="13"/>
        <v>2056</v>
      </c>
      <c r="AR23" s="1">
        <f t="shared" si="13"/>
        <v>2057</v>
      </c>
      <c r="AS23" s="1">
        <f t="shared" si="13"/>
        <v>2058</v>
      </c>
      <c r="AT23" s="1">
        <f t="shared" si="13"/>
        <v>2059</v>
      </c>
      <c r="AU23" s="1">
        <f t="shared" si="13"/>
        <v>2060</v>
      </c>
      <c r="AV23" s="493"/>
    </row>
    <row r="24" spans="1:48" x14ac:dyDescent="0.3">
      <c r="A24" s="222" t="s">
        <v>27</v>
      </c>
      <c r="B24" s="223">
        <v>11</v>
      </c>
      <c r="C24" s="180">
        <v>486.54</v>
      </c>
      <c r="D24" s="224">
        <f>K24/C24</f>
        <v>1</v>
      </c>
      <c r="E24" s="51"/>
      <c r="F24" s="138"/>
      <c r="G24" s="27"/>
      <c r="H24" s="27"/>
      <c r="I24" s="27"/>
      <c r="J24" s="220"/>
      <c r="K24" s="180">
        <f>C24</f>
        <v>486.54</v>
      </c>
      <c r="L24" s="180">
        <f>K24</f>
        <v>486.54</v>
      </c>
      <c r="M24" s="180">
        <f t="shared" ref="M24:AU24" si="14">L24</f>
        <v>486.54</v>
      </c>
      <c r="N24" s="180">
        <f t="shared" si="14"/>
        <v>486.54</v>
      </c>
      <c r="O24" s="180">
        <f t="shared" si="14"/>
        <v>486.54</v>
      </c>
      <c r="P24" s="180">
        <f t="shared" si="14"/>
        <v>486.54</v>
      </c>
      <c r="Q24" s="180">
        <f t="shared" si="14"/>
        <v>486.54</v>
      </c>
      <c r="R24" s="180">
        <f t="shared" si="14"/>
        <v>486.54</v>
      </c>
      <c r="S24" s="180">
        <f t="shared" si="14"/>
        <v>486.54</v>
      </c>
      <c r="T24" s="180">
        <f t="shared" si="14"/>
        <v>486.54</v>
      </c>
      <c r="U24" s="180">
        <f t="shared" si="14"/>
        <v>486.54</v>
      </c>
      <c r="V24" s="180">
        <v>0</v>
      </c>
      <c r="W24" s="180">
        <f t="shared" si="14"/>
        <v>0</v>
      </c>
      <c r="X24" s="180">
        <f t="shared" si="14"/>
        <v>0</v>
      </c>
      <c r="Y24" s="180">
        <f t="shared" si="14"/>
        <v>0</v>
      </c>
      <c r="Z24" s="180">
        <f t="shared" si="14"/>
        <v>0</v>
      </c>
      <c r="AA24" s="180">
        <f t="shared" si="14"/>
        <v>0</v>
      </c>
      <c r="AB24" s="180">
        <f t="shared" si="14"/>
        <v>0</v>
      </c>
      <c r="AC24" s="180">
        <f t="shared" si="14"/>
        <v>0</v>
      </c>
      <c r="AD24" s="180">
        <f t="shared" si="14"/>
        <v>0</v>
      </c>
      <c r="AE24" s="180">
        <f t="shared" si="14"/>
        <v>0</v>
      </c>
      <c r="AF24" s="180">
        <f t="shared" si="14"/>
        <v>0</v>
      </c>
      <c r="AG24" s="180">
        <f t="shared" si="14"/>
        <v>0</v>
      </c>
      <c r="AH24" s="180">
        <f t="shared" si="14"/>
        <v>0</v>
      </c>
      <c r="AI24" s="180">
        <f t="shared" si="14"/>
        <v>0</v>
      </c>
      <c r="AJ24" s="180">
        <f t="shared" si="14"/>
        <v>0</v>
      </c>
      <c r="AK24" s="180">
        <f t="shared" si="14"/>
        <v>0</v>
      </c>
      <c r="AL24" s="180">
        <f t="shared" si="14"/>
        <v>0</v>
      </c>
      <c r="AM24" s="180">
        <f t="shared" si="14"/>
        <v>0</v>
      </c>
      <c r="AN24" s="180">
        <f t="shared" si="14"/>
        <v>0</v>
      </c>
      <c r="AO24" s="180">
        <f t="shared" si="14"/>
        <v>0</v>
      </c>
      <c r="AP24" s="180">
        <f t="shared" si="14"/>
        <v>0</v>
      </c>
      <c r="AQ24" s="180">
        <f t="shared" si="14"/>
        <v>0</v>
      </c>
      <c r="AR24" s="180">
        <f t="shared" si="14"/>
        <v>0</v>
      </c>
      <c r="AS24" s="180">
        <f t="shared" si="14"/>
        <v>0</v>
      </c>
      <c r="AT24" s="180">
        <f t="shared" si="14"/>
        <v>0</v>
      </c>
      <c r="AU24" s="180">
        <f t="shared" si="14"/>
        <v>0</v>
      </c>
      <c r="AV24" s="211">
        <f>SUM(E24:AU24)</f>
        <v>5351.9400000000005</v>
      </c>
    </row>
    <row r="25" spans="1:48" x14ac:dyDescent="0.3">
      <c r="A25" s="183" t="s">
        <v>636</v>
      </c>
      <c r="B25" s="199"/>
      <c r="C25" s="185">
        <f>SUM(C24:C24)</f>
        <v>486.54</v>
      </c>
      <c r="D25" s="208">
        <f>K25/C25</f>
        <v>1</v>
      </c>
      <c r="E25" s="86"/>
      <c r="F25" s="75"/>
      <c r="G25" s="78"/>
      <c r="H25" s="78"/>
      <c r="I25" s="78"/>
      <c r="J25" s="95"/>
      <c r="K25" s="185">
        <f t="shared" ref="K25:AV25" si="15">SUM(K24:K24)</f>
        <v>486.54</v>
      </c>
      <c r="L25" s="185">
        <f t="shared" si="15"/>
        <v>486.54</v>
      </c>
      <c r="M25" s="185">
        <f t="shared" si="15"/>
        <v>486.54</v>
      </c>
      <c r="N25" s="185">
        <f t="shared" si="15"/>
        <v>486.54</v>
      </c>
      <c r="O25" s="185">
        <f t="shared" si="15"/>
        <v>486.54</v>
      </c>
      <c r="P25" s="185">
        <f t="shared" si="15"/>
        <v>486.54</v>
      </c>
      <c r="Q25" s="185">
        <f t="shared" si="15"/>
        <v>486.54</v>
      </c>
      <c r="R25" s="185">
        <f t="shared" si="15"/>
        <v>486.54</v>
      </c>
      <c r="S25" s="185">
        <f t="shared" si="15"/>
        <v>486.54</v>
      </c>
      <c r="T25" s="185">
        <f t="shared" si="15"/>
        <v>486.54</v>
      </c>
      <c r="U25" s="185">
        <f t="shared" si="15"/>
        <v>486.54</v>
      </c>
      <c r="V25" s="185">
        <f t="shared" si="15"/>
        <v>0</v>
      </c>
      <c r="W25" s="185">
        <f t="shared" si="15"/>
        <v>0</v>
      </c>
      <c r="X25" s="185">
        <f t="shared" si="15"/>
        <v>0</v>
      </c>
      <c r="Y25" s="185">
        <f t="shared" si="15"/>
        <v>0</v>
      </c>
      <c r="Z25" s="185">
        <f t="shared" si="15"/>
        <v>0</v>
      </c>
      <c r="AA25" s="185">
        <f t="shared" si="15"/>
        <v>0</v>
      </c>
      <c r="AB25" s="185">
        <f t="shared" si="15"/>
        <v>0</v>
      </c>
      <c r="AC25" s="185">
        <f t="shared" si="15"/>
        <v>0</v>
      </c>
      <c r="AD25" s="185">
        <f t="shared" si="15"/>
        <v>0</v>
      </c>
      <c r="AE25" s="185">
        <f t="shared" si="15"/>
        <v>0</v>
      </c>
      <c r="AF25" s="185">
        <f t="shared" si="15"/>
        <v>0</v>
      </c>
      <c r="AG25" s="185">
        <f t="shared" si="15"/>
        <v>0</v>
      </c>
      <c r="AH25" s="185">
        <f t="shared" si="15"/>
        <v>0</v>
      </c>
      <c r="AI25" s="185">
        <f t="shared" si="15"/>
        <v>0</v>
      </c>
      <c r="AJ25" s="185">
        <f t="shared" si="15"/>
        <v>0</v>
      </c>
      <c r="AK25" s="185">
        <f t="shared" si="15"/>
        <v>0</v>
      </c>
      <c r="AL25" s="185">
        <f t="shared" si="15"/>
        <v>0</v>
      </c>
      <c r="AM25" s="185">
        <f t="shared" si="15"/>
        <v>0</v>
      </c>
      <c r="AN25" s="185">
        <f t="shared" si="15"/>
        <v>0</v>
      </c>
      <c r="AO25" s="185">
        <f t="shared" si="15"/>
        <v>0</v>
      </c>
      <c r="AP25" s="185">
        <f t="shared" si="15"/>
        <v>0</v>
      </c>
      <c r="AQ25" s="185">
        <f t="shared" si="15"/>
        <v>0</v>
      </c>
      <c r="AR25" s="185">
        <f t="shared" si="15"/>
        <v>0</v>
      </c>
      <c r="AS25" s="185">
        <f t="shared" si="15"/>
        <v>0</v>
      </c>
      <c r="AT25" s="185">
        <f t="shared" si="15"/>
        <v>0</v>
      </c>
      <c r="AU25" s="185">
        <f t="shared" si="15"/>
        <v>0</v>
      </c>
      <c r="AV25" s="177">
        <f t="shared" si="15"/>
        <v>5351.9400000000005</v>
      </c>
    </row>
    <row r="26" spans="1:48" x14ac:dyDescent="0.3">
      <c r="A26" s="183" t="s">
        <v>637</v>
      </c>
      <c r="B26" s="188"/>
      <c r="C26" s="189"/>
      <c r="D26" s="200"/>
      <c r="E26" s="78"/>
      <c r="F26" s="78"/>
      <c r="G26" s="79"/>
      <c r="H26" s="79"/>
      <c r="I26" s="79"/>
      <c r="J26" s="139"/>
      <c r="K26" s="177">
        <v>0</v>
      </c>
      <c r="L26" s="177">
        <f t="shared" ref="L26:AU26" si="16">K25-L25</f>
        <v>0</v>
      </c>
      <c r="M26" s="177">
        <f t="shared" si="16"/>
        <v>0</v>
      </c>
      <c r="N26" s="177">
        <f t="shared" si="16"/>
        <v>0</v>
      </c>
      <c r="O26" s="177">
        <f t="shared" si="16"/>
        <v>0</v>
      </c>
      <c r="P26" s="177">
        <f t="shared" si="16"/>
        <v>0</v>
      </c>
      <c r="Q26" s="177">
        <f t="shared" si="16"/>
        <v>0</v>
      </c>
      <c r="R26" s="177">
        <f t="shared" si="16"/>
        <v>0</v>
      </c>
      <c r="S26" s="177">
        <f t="shared" si="16"/>
        <v>0</v>
      </c>
      <c r="T26" s="177">
        <f t="shared" si="16"/>
        <v>0</v>
      </c>
      <c r="U26" s="177">
        <f t="shared" si="16"/>
        <v>0</v>
      </c>
      <c r="V26" s="177">
        <f t="shared" si="16"/>
        <v>486.54</v>
      </c>
      <c r="W26" s="177">
        <f t="shared" si="16"/>
        <v>0</v>
      </c>
      <c r="X26" s="177">
        <f t="shared" si="16"/>
        <v>0</v>
      </c>
      <c r="Y26" s="177">
        <f t="shared" si="16"/>
        <v>0</v>
      </c>
      <c r="Z26" s="177">
        <f t="shared" si="16"/>
        <v>0</v>
      </c>
      <c r="AA26" s="177">
        <f t="shared" si="16"/>
        <v>0</v>
      </c>
      <c r="AB26" s="177">
        <f t="shared" si="16"/>
        <v>0</v>
      </c>
      <c r="AC26" s="177">
        <f t="shared" si="16"/>
        <v>0</v>
      </c>
      <c r="AD26" s="177">
        <f t="shared" si="16"/>
        <v>0</v>
      </c>
      <c r="AE26" s="177">
        <f t="shared" si="16"/>
        <v>0</v>
      </c>
      <c r="AF26" s="177">
        <f t="shared" si="16"/>
        <v>0</v>
      </c>
      <c r="AG26" s="177">
        <f t="shared" si="16"/>
        <v>0</v>
      </c>
      <c r="AH26" s="177">
        <f t="shared" si="16"/>
        <v>0</v>
      </c>
      <c r="AI26" s="177">
        <f t="shared" si="16"/>
        <v>0</v>
      </c>
      <c r="AJ26" s="177">
        <f t="shared" si="16"/>
        <v>0</v>
      </c>
      <c r="AK26" s="177">
        <f t="shared" si="16"/>
        <v>0</v>
      </c>
      <c r="AL26" s="177">
        <f t="shared" si="16"/>
        <v>0</v>
      </c>
      <c r="AM26" s="177">
        <f t="shared" si="16"/>
        <v>0</v>
      </c>
      <c r="AN26" s="177">
        <f t="shared" si="16"/>
        <v>0</v>
      </c>
      <c r="AO26" s="177">
        <f t="shared" si="16"/>
        <v>0</v>
      </c>
      <c r="AP26" s="177">
        <f t="shared" si="16"/>
        <v>0</v>
      </c>
      <c r="AQ26" s="177">
        <f t="shared" si="16"/>
        <v>0</v>
      </c>
      <c r="AR26" s="177">
        <f t="shared" si="16"/>
        <v>0</v>
      </c>
      <c r="AS26" s="177">
        <f t="shared" si="16"/>
        <v>0</v>
      </c>
      <c r="AT26" s="177">
        <f t="shared" si="16"/>
        <v>0</v>
      </c>
      <c r="AU26" s="177">
        <f t="shared" si="16"/>
        <v>0</v>
      </c>
      <c r="AV26" s="63"/>
    </row>
    <row r="27" spans="1:48" x14ac:dyDescent="0.3">
      <c r="A27" s="183" t="s">
        <v>638</v>
      </c>
      <c r="B27" s="188"/>
      <c r="C27" s="189"/>
      <c r="D27" s="189"/>
      <c r="E27" s="75"/>
      <c r="F27" s="75"/>
      <c r="G27" s="80"/>
      <c r="H27" s="80"/>
      <c r="I27" s="80"/>
      <c r="J27" s="95"/>
      <c r="K27" s="177">
        <f>$K25-K25</f>
        <v>0</v>
      </c>
      <c r="L27" s="177">
        <f t="shared" ref="L27:AU27" si="17">$K25-L25</f>
        <v>0</v>
      </c>
      <c r="M27" s="177">
        <f t="shared" si="17"/>
        <v>0</v>
      </c>
      <c r="N27" s="177">
        <f t="shared" si="17"/>
        <v>0</v>
      </c>
      <c r="O27" s="177">
        <f t="shared" si="17"/>
        <v>0</v>
      </c>
      <c r="P27" s="177">
        <f t="shared" si="17"/>
        <v>0</v>
      </c>
      <c r="Q27" s="177">
        <f t="shared" si="17"/>
        <v>0</v>
      </c>
      <c r="R27" s="177">
        <f t="shared" si="17"/>
        <v>0</v>
      </c>
      <c r="S27" s="177">
        <f t="shared" si="17"/>
        <v>0</v>
      </c>
      <c r="T27" s="177">
        <f t="shared" si="17"/>
        <v>0</v>
      </c>
      <c r="U27" s="177">
        <f t="shared" si="17"/>
        <v>0</v>
      </c>
      <c r="V27" s="177">
        <f t="shared" si="17"/>
        <v>486.54</v>
      </c>
      <c r="W27" s="177">
        <f t="shared" si="17"/>
        <v>486.54</v>
      </c>
      <c r="X27" s="177">
        <f t="shared" si="17"/>
        <v>486.54</v>
      </c>
      <c r="Y27" s="177">
        <f t="shared" si="17"/>
        <v>486.54</v>
      </c>
      <c r="Z27" s="177">
        <f t="shared" si="17"/>
        <v>486.54</v>
      </c>
      <c r="AA27" s="177">
        <f t="shared" si="17"/>
        <v>486.54</v>
      </c>
      <c r="AB27" s="177">
        <f t="shared" si="17"/>
        <v>486.54</v>
      </c>
      <c r="AC27" s="177">
        <f t="shared" si="17"/>
        <v>486.54</v>
      </c>
      <c r="AD27" s="177">
        <f t="shared" si="17"/>
        <v>486.54</v>
      </c>
      <c r="AE27" s="177">
        <f t="shared" si="17"/>
        <v>486.54</v>
      </c>
      <c r="AF27" s="177">
        <f t="shared" si="17"/>
        <v>486.54</v>
      </c>
      <c r="AG27" s="177">
        <f t="shared" si="17"/>
        <v>486.54</v>
      </c>
      <c r="AH27" s="177">
        <f t="shared" si="17"/>
        <v>486.54</v>
      </c>
      <c r="AI27" s="177">
        <f t="shared" si="17"/>
        <v>486.54</v>
      </c>
      <c r="AJ27" s="177">
        <f t="shared" si="17"/>
        <v>486.54</v>
      </c>
      <c r="AK27" s="177">
        <f t="shared" si="17"/>
        <v>486.54</v>
      </c>
      <c r="AL27" s="177">
        <f t="shared" si="17"/>
        <v>486.54</v>
      </c>
      <c r="AM27" s="177">
        <f t="shared" si="17"/>
        <v>486.54</v>
      </c>
      <c r="AN27" s="177">
        <f t="shared" si="17"/>
        <v>486.54</v>
      </c>
      <c r="AO27" s="177">
        <f t="shared" si="17"/>
        <v>486.54</v>
      </c>
      <c r="AP27" s="177">
        <f t="shared" si="17"/>
        <v>486.54</v>
      </c>
      <c r="AQ27" s="177">
        <f t="shared" si="17"/>
        <v>486.54</v>
      </c>
      <c r="AR27" s="177">
        <f t="shared" si="17"/>
        <v>486.54</v>
      </c>
      <c r="AS27" s="177">
        <f t="shared" si="17"/>
        <v>486.54</v>
      </c>
      <c r="AT27" s="177">
        <f t="shared" si="17"/>
        <v>486.54</v>
      </c>
      <c r="AU27" s="177">
        <f t="shared" si="17"/>
        <v>486.54</v>
      </c>
      <c r="AV27" s="64"/>
    </row>
  </sheetData>
  <mergeCells count="15">
    <mergeCell ref="A22:A23"/>
    <mergeCell ref="B22:B23"/>
    <mergeCell ref="C22:C23"/>
    <mergeCell ref="D22:D23"/>
    <mergeCell ref="AV22:AV23"/>
    <mergeCell ref="A14:A15"/>
    <mergeCell ref="B14:B15"/>
    <mergeCell ref="C14:C15"/>
    <mergeCell ref="D14:D15"/>
    <mergeCell ref="AV14:AV15"/>
    <mergeCell ref="A4:A5"/>
    <mergeCell ref="B4:B5"/>
    <mergeCell ref="C4:C5"/>
    <mergeCell ref="D4:D5"/>
    <mergeCell ref="AV4:AV5"/>
  </mergeCell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07CD-D5C8-41BF-AA4A-AEC53F1A12CC}">
  <dimension ref="A1:AV49"/>
  <sheetViews>
    <sheetView workbookViewId="0">
      <selection activeCell="K4" sqref="K4:AU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680</v>
      </c>
    </row>
    <row r="2" spans="1:48" x14ac:dyDescent="0.3">
      <c r="A2" s="37"/>
    </row>
    <row r="3" spans="1:48" x14ac:dyDescent="0.3">
      <c r="A3" s="316" t="s">
        <v>681</v>
      </c>
    </row>
    <row r="4" spans="1:48" ht="15" customHeight="1" x14ac:dyDescent="0.3">
      <c r="A4" s="508" t="s">
        <v>245</v>
      </c>
      <c r="B4" s="510" t="s">
        <v>0</v>
      </c>
      <c r="C4" s="510" t="s">
        <v>282</v>
      </c>
      <c r="D4" s="514" t="s">
        <v>57</v>
      </c>
      <c r="E4" s="97"/>
      <c r="F4" s="97"/>
      <c r="G4" s="97"/>
      <c r="H4" s="97"/>
      <c r="I4" s="97"/>
      <c r="J4" s="89"/>
      <c r="K4" s="565"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495" t="s">
        <v>1</v>
      </c>
    </row>
    <row r="5" spans="1:48" x14ac:dyDescent="0.3">
      <c r="A5" s="513"/>
      <c r="B5" s="512"/>
      <c r="C5" s="512"/>
      <c r="D5" s="511"/>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493"/>
    </row>
    <row r="6" spans="1:48" x14ac:dyDescent="0.3">
      <c r="A6" s="222" t="str">
        <f>A31&amp;" (Non-AIC Gas)"</f>
        <v>Attic Insulation (Non-AIC Gas)</v>
      </c>
      <c r="B6" s="223">
        <f t="shared" ref="B6" si="1">B31</f>
        <v>30</v>
      </c>
      <c r="C6" s="180">
        <f>C31*29.3/1000</f>
        <v>0.84696727592674836</v>
      </c>
      <c r="D6" s="224">
        <v>1</v>
      </c>
      <c r="E6" s="93"/>
      <c r="F6" s="137"/>
      <c r="G6" s="117"/>
      <c r="H6" s="117"/>
      <c r="I6" s="117"/>
      <c r="J6" s="220"/>
      <c r="K6" s="402">
        <f t="shared" ref="K6:AU6" si="2">K31*29.3/1000</f>
        <v>0.67757382074139882</v>
      </c>
      <c r="L6" s="402">
        <f t="shared" si="2"/>
        <v>0.67757382074139882</v>
      </c>
      <c r="M6" s="402">
        <f t="shared" si="2"/>
        <v>0.67757382074139882</v>
      </c>
      <c r="N6" s="402">
        <f t="shared" si="2"/>
        <v>0.67757382074139882</v>
      </c>
      <c r="O6" s="402">
        <f t="shared" si="2"/>
        <v>0.67757382074139882</v>
      </c>
      <c r="P6" s="402">
        <f t="shared" si="2"/>
        <v>0.67757382074139882</v>
      </c>
      <c r="Q6" s="402">
        <f t="shared" si="2"/>
        <v>0.67757382074139882</v>
      </c>
      <c r="R6" s="402">
        <f t="shared" si="2"/>
        <v>0.67757382074139882</v>
      </c>
      <c r="S6" s="402">
        <f t="shared" si="2"/>
        <v>0.67757382074139882</v>
      </c>
      <c r="T6" s="402">
        <f t="shared" si="2"/>
        <v>0.67757382074139882</v>
      </c>
      <c r="U6" s="402">
        <f t="shared" si="2"/>
        <v>0.67757382074139882</v>
      </c>
      <c r="V6" s="402">
        <f t="shared" si="2"/>
        <v>0.67757382074139882</v>
      </c>
      <c r="W6" s="402">
        <f t="shared" si="2"/>
        <v>0.67757382074139882</v>
      </c>
      <c r="X6" s="402">
        <f t="shared" si="2"/>
        <v>0.67757382074139882</v>
      </c>
      <c r="Y6" s="402">
        <f t="shared" si="2"/>
        <v>0.67757382074139882</v>
      </c>
      <c r="Z6" s="402">
        <f t="shared" si="2"/>
        <v>0.67757382074139882</v>
      </c>
      <c r="AA6" s="402">
        <f t="shared" si="2"/>
        <v>0.67757382074139882</v>
      </c>
      <c r="AB6" s="402">
        <f t="shared" si="2"/>
        <v>0.67757382074139882</v>
      </c>
      <c r="AC6" s="402">
        <f t="shared" si="2"/>
        <v>0.67757382074139882</v>
      </c>
      <c r="AD6" s="402">
        <f t="shared" si="2"/>
        <v>0.67757382074139882</v>
      </c>
      <c r="AE6" s="402">
        <f t="shared" si="2"/>
        <v>0.67757382074139882</v>
      </c>
      <c r="AF6" s="402">
        <f t="shared" si="2"/>
        <v>0.67757382074139882</v>
      </c>
      <c r="AG6" s="402">
        <f t="shared" si="2"/>
        <v>0.67757382074139882</v>
      </c>
      <c r="AH6" s="402">
        <f t="shared" si="2"/>
        <v>0.67757382074139882</v>
      </c>
      <c r="AI6" s="402">
        <f t="shared" si="2"/>
        <v>0.67757382074139882</v>
      </c>
      <c r="AJ6" s="402">
        <f t="shared" si="2"/>
        <v>0.67757382074139882</v>
      </c>
      <c r="AK6" s="402">
        <f t="shared" si="2"/>
        <v>0.67757382074139882</v>
      </c>
      <c r="AL6" s="402">
        <f t="shared" si="2"/>
        <v>0.67757382074139882</v>
      </c>
      <c r="AM6" s="402">
        <f t="shared" si="2"/>
        <v>0.67757382074139882</v>
      </c>
      <c r="AN6" s="402">
        <f t="shared" si="2"/>
        <v>0.67757382074139882</v>
      </c>
      <c r="AO6" s="402">
        <f t="shared" si="2"/>
        <v>0</v>
      </c>
      <c r="AP6" s="402">
        <f t="shared" si="2"/>
        <v>0</v>
      </c>
      <c r="AQ6" s="402">
        <f t="shared" si="2"/>
        <v>0</v>
      </c>
      <c r="AR6" s="402">
        <f t="shared" si="2"/>
        <v>0</v>
      </c>
      <c r="AS6" s="402">
        <f t="shared" si="2"/>
        <v>0</v>
      </c>
      <c r="AT6" s="402">
        <f t="shared" si="2"/>
        <v>0</v>
      </c>
      <c r="AU6" s="402">
        <f t="shared" si="2"/>
        <v>0</v>
      </c>
      <c r="AV6" s="211">
        <f>SUM(E6:AU6)</f>
        <v>20.327214622241957</v>
      </c>
    </row>
    <row r="7" spans="1:48" x14ac:dyDescent="0.3">
      <c r="A7" s="222" t="str">
        <f>A32&amp;" (Non-AIC Gas)"</f>
        <v>Crawlspace Insulation (Non-AIC Gas)</v>
      </c>
      <c r="B7" s="223">
        <f t="shared" ref="B7" si="3">B32</f>
        <v>30</v>
      </c>
      <c r="C7" s="180">
        <f>C32*29.3/1000</f>
        <v>1.9959574262321742</v>
      </c>
      <c r="D7" s="224">
        <v>1</v>
      </c>
      <c r="E7" s="93"/>
      <c r="F7" s="137"/>
      <c r="G7" s="117"/>
      <c r="H7" s="117"/>
      <c r="I7" s="117"/>
      <c r="J7" s="220"/>
      <c r="K7" s="402">
        <f t="shared" ref="K7" si="4">K32*29.3/1000</f>
        <v>1.5967659409857395</v>
      </c>
      <c r="L7" s="402">
        <f t="shared" ref="L7:AU7" si="5">L32*29.3/1000</f>
        <v>1.5967659409857395</v>
      </c>
      <c r="M7" s="402">
        <f t="shared" si="5"/>
        <v>1.5967659409857395</v>
      </c>
      <c r="N7" s="402">
        <f t="shared" si="5"/>
        <v>1.5967659409857395</v>
      </c>
      <c r="O7" s="402">
        <f t="shared" si="5"/>
        <v>1.5967659409857395</v>
      </c>
      <c r="P7" s="402">
        <f t="shared" si="5"/>
        <v>1.5967659409857395</v>
      </c>
      <c r="Q7" s="402">
        <f t="shared" si="5"/>
        <v>1.5967659409857395</v>
      </c>
      <c r="R7" s="402">
        <f t="shared" si="5"/>
        <v>1.5967659409857395</v>
      </c>
      <c r="S7" s="402">
        <f t="shared" si="5"/>
        <v>1.5967659409857395</v>
      </c>
      <c r="T7" s="402">
        <f t="shared" si="5"/>
        <v>1.5967659409857395</v>
      </c>
      <c r="U7" s="402">
        <f t="shared" si="5"/>
        <v>1.5967659409857395</v>
      </c>
      <c r="V7" s="402">
        <f t="shared" si="5"/>
        <v>1.5967659409857395</v>
      </c>
      <c r="W7" s="402">
        <f t="shared" si="5"/>
        <v>1.5967659409857395</v>
      </c>
      <c r="X7" s="402">
        <f t="shared" si="5"/>
        <v>1.5967659409857395</v>
      </c>
      <c r="Y7" s="402">
        <f t="shared" si="5"/>
        <v>1.5967659409857395</v>
      </c>
      <c r="Z7" s="402">
        <f t="shared" si="5"/>
        <v>1.5967659409857395</v>
      </c>
      <c r="AA7" s="402">
        <f t="shared" si="5"/>
        <v>1.5967659409857395</v>
      </c>
      <c r="AB7" s="402">
        <f t="shared" si="5"/>
        <v>1.5967659409857395</v>
      </c>
      <c r="AC7" s="402">
        <f t="shared" si="5"/>
        <v>1.5967659409857395</v>
      </c>
      <c r="AD7" s="402">
        <f t="shared" si="5"/>
        <v>1.5967659409857395</v>
      </c>
      <c r="AE7" s="402">
        <f t="shared" si="5"/>
        <v>1.5967659409857395</v>
      </c>
      <c r="AF7" s="402">
        <f t="shared" si="5"/>
        <v>1.5967659409857395</v>
      </c>
      <c r="AG7" s="402">
        <f t="shared" si="5"/>
        <v>1.5967659409857395</v>
      </c>
      <c r="AH7" s="402">
        <f t="shared" si="5"/>
        <v>1.5967659409857395</v>
      </c>
      <c r="AI7" s="402">
        <f t="shared" si="5"/>
        <v>1.5967659409857395</v>
      </c>
      <c r="AJ7" s="402">
        <f t="shared" si="5"/>
        <v>1.5967659409857395</v>
      </c>
      <c r="AK7" s="402">
        <f t="shared" si="5"/>
        <v>1.5967659409857395</v>
      </c>
      <c r="AL7" s="402">
        <f t="shared" si="5"/>
        <v>1.5967659409857395</v>
      </c>
      <c r="AM7" s="402">
        <f t="shared" si="5"/>
        <v>1.5967659409857395</v>
      </c>
      <c r="AN7" s="402">
        <f t="shared" si="5"/>
        <v>1.5967659409857395</v>
      </c>
      <c r="AO7" s="402">
        <f t="shared" si="5"/>
        <v>0</v>
      </c>
      <c r="AP7" s="402">
        <f t="shared" si="5"/>
        <v>0</v>
      </c>
      <c r="AQ7" s="402">
        <f t="shared" si="5"/>
        <v>0</v>
      </c>
      <c r="AR7" s="402">
        <f t="shared" si="5"/>
        <v>0</v>
      </c>
      <c r="AS7" s="402">
        <f t="shared" si="5"/>
        <v>0</v>
      </c>
      <c r="AT7" s="402">
        <f t="shared" si="5"/>
        <v>0</v>
      </c>
      <c r="AU7" s="402">
        <f t="shared" si="5"/>
        <v>0</v>
      </c>
      <c r="AV7" s="211">
        <f t="shared" ref="AV7:AV10" si="6">SUM(E7:AU7)</f>
        <v>47.902978229572206</v>
      </c>
    </row>
    <row r="8" spans="1:48" x14ac:dyDescent="0.3">
      <c r="A8" s="222" t="str">
        <f>A33&amp;" (Non-AIC Gas)"</f>
        <v>Wall Insulation (Non-AIC Gas)</v>
      </c>
      <c r="B8" s="223">
        <f t="shared" ref="B8" si="7">B33</f>
        <v>30</v>
      </c>
      <c r="C8" s="180">
        <f>C33*29.3/1000</f>
        <v>0.10663533562499999</v>
      </c>
      <c r="D8" s="224">
        <v>1</v>
      </c>
      <c r="E8" s="93"/>
      <c r="F8" s="137"/>
      <c r="G8" s="117"/>
      <c r="H8" s="117"/>
      <c r="I8" s="117"/>
      <c r="J8" s="220"/>
      <c r="K8" s="402">
        <f t="shared" ref="K8" si="8">K33*29.3/1000</f>
        <v>8.5308268500000006E-2</v>
      </c>
      <c r="L8" s="402">
        <f t="shared" ref="L8:AU8" si="9">L33*29.3/1000</f>
        <v>8.5308268500000006E-2</v>
      </c>
      <c r="M8" s="402">
        <f t="shared" si="9"/>
        <v>8.5308268500000006E-2</v>
      </c>
      <c r="N8" s="402">
        <f t="shared" si="9"/>
        <v>8.5308268500000006E-2</v>
      </c>
      <c r="O8" s="402">
        <f t="shared" si="9"/>
        <v>8.5308268500000006E-2</v>
      </c>
      <c r="P8" s="402">
        <f t="shared" si="9"/>
        <v>8.5308268500000006E-2</v>
      </c>
      <c r="Q8" s="402">
        <f t="shared" si="9"/>
        <v>8.5308268500000006E-2</v>
      </c>
      <c r="R8" s="402">
        <f t="shared" si="9"/>
        <v>8.5308268500000006E-2</v>
      </c>
      <c r="S8" s="402">
        <f t="shared" si="9"/>
        <v>8.5308268500000006E-2</v>
      </c>
      <c r="T8" s="402">
        <f t="shared" si="9"/>
        <v>8.5308268500000006E-2</v>
      </c>
      <c r="U8" s="402">
        <f t="shared" si="9"/>
        <v>8.5308268500000006E-2</v>
      </c>
      <c r="V8" s="402">
        <f t="shared" si="9"/>
        <v>8.5308268500000006E-2</v>
      </c>
      <c r="W8" s="402">
        <f t="shared" si="9"/>
        <v>8.5308268500000006E-2</v>
      </c>
      <c r="X8" s="402">
        <f t="shared" si="9"/>
        <v>8.5308268500000006E-2</v>
      </c>
      <c r="Y8" s="402">
        <f t="shared" si="9"/>
        <v>8.5308268500000006E-2</v>
      </c>
      <c r="Z8" s="402">
        <f t="shared" si="9"/>
        <v>8.5308268500000006E-2</v>
      </c>
      <c r="AA8" s="402">
        <f t="shared" si="9"/>
        <v>8.5308268500000006E-2</v>
      </c>
      <c r="AB8" s="402">
        <f t="shared" si="9"/>
        <v>8.5308268500000006E-2</v>
      </c>
      <c r="AC8" s="402">
        <f t="shared" si="9"/>
        <v>8.5308268500000006E-2</v>
      </c>
      <c r="AD8" s="402">
        <f t="shared" si="9"/>
        <v>8.5308268500000006E-2</v>
      </c>
      <c r="AE8" s="402">
        <f t="shared" si="9"/>
        <v>8.5308268500000006E-2</v>
      </c>
      <c r="AF8" s="402">
        <f t="shared" si="9"/>
        <v>8.5308268500000006E-2</v>
      </c>
      <c r="AG8" s="402">
        <f t="shared" si="9"/>
        <v>8.5308268500000006E-2</v>
      </c>
      <c r="AH8" s="402">
        <f t="shared" si="9"/>
        <v>8.5308268500000006E-2</v>
      </c>
      <c r="AI8" s="402">
        <f t="shared" si="9"/>
        <v>8.5308268500000006E-2</v>
      </c>
      <c r="AJ8" s="402">
        <f t="shared" si="9"/>
        <v>8.5308268500000006E-2</v>
      </c>
      <c r="AK8" s="402">
        <f t="shared" si="9"/>
        <v>8.5308268500000006E-2</v>
      </c>
      <c r="AL8" s="402">
        <f t="shared" si="9"/>
        <v>8.5308268500000006E-2</v>
      </c>
      <c r="AM8" s="402">
        <f t="shared" si="9"/>
        <v>8.5308268500000006E-2</v>
      </c>
      <c r="AN8" s="402">
        <f t="shared" si="9"/>
        <v>8.5308268500000006E-2</v>
      </c>
      <c r="AO8" s="402">
        <f t="shared" si="9"/>
        <v>0</v>
      </c>
      <c r="AP8" s="402">
        <f t="shared" si="9"/>
        <v>0</v>
      </c>
      <c r="AQ8" s="402">
        <f t="shared" si="9"/>
        <v>0</v>
      </c>
      <c r="AR8" s="402">
        <f t="shared" si="9"/>
        <v>0</v>
      </c>
      <c r="AS8" s="402">
        <f t="shared" si="9"/>
        <v>0</v>
      </c>
      <c r="AT8" s="402">
        <f t="shared" si="9"/>
        <v>0</v>
      </c>
      <c r="AU8" s="402">
        <f t="shared" si="9"/>
        <v>0</v>
      </c>
      <c r="AV8" s="211">
        <f t="shared" si="6"/>
        <v>2.559248054999999</v>
      </c>
    </row>
    <row r="9" spans="1:48" x14ac:dyDescent="0.3">
      <c r="A9" s="222" t="str">
        <f>A34&amp;" (Non-AIC Gas)"</f>
        <v>Rim Joist Insulation (Non-AIC Gas)</v>
      </c>
      <c r="B9" s="223">
        <f t="shared" ref="B9" si="10">B34</f>
        <v>30</v>
      </c>
      <c r="C9" s="180">
        <f>C34*29.3/1000</f>
        <v>0.32669081075925005</v>
      </c>
      <c r="D9" s="224">
        <v>1</v>
      </c>
      <c r="E9" s="93"/>
      <c r="F9" s="137"/>
      <c r="G9" s="117"/>
      <c r="H9" s="117"/>
      <c r="I9" s="117"/>
      <c r="J9" s="220"/>
      <c r="K9" s="402">
        <f t="shared" ref="K9" si="11">K34*29.3/1000</f>
        <v>0.26135264860739998</v>
      </c>
      <c r="L9" s="402">
        <f t="shared" ref="L9:AU9" si="12">L34*29.3/1000</f>
        <v>0.26135264860739998</v>
      </c>
      <c r="M9" s="402">
        <f t="shared" si="12"/>
        <v>0.26135264860739998</v>
      </c>
      <c r="N9" s="402">
        <f t="shared" si="12"/>
        <v>0.26135264860739998</v>
      </c>
      <c r="O9" s="402">
        <f t="shared" si="12"/>
        <v>0.26135264860739998</v>
      </c>
      <c r="P9" s="402">
        <f t="shared" si="12"/>
        <v>0.26135264860739998</v>
      </c>
      <c r="Q9" s="402">
        <f t="shared" si="12"/>
        <v>0.26135264860739998</v>
      </c>
      <c r="R9" s="402">
        <f t="shared" si="12"/>
        <v>0.26135264860739998</v>
      </c>
      <c r="S9" s="402">
        <f t="shared" si="12"/>
        <v>0.26135264860739998</v>
      </c>
      <c r="T9" s="402">
        <f t="shared" si="12"/>
        <v>0.26135264860739998</v>
      </c>
      <c r="U9" s="402">
        <f t="shared" si="12"/>
        <v>0.26135264860739998</v>
      </c>
      <c r="V9" s="402">
        <f t="shared" si="12"/>
        <v>0.26135264860739998</v>
      </c>
      <c r="W9" s="402">
        <f t="shared" si="12"/>
        <v>0.26135264860739998</v>
      </c>
      <c r="X9" s="402">
        <f t="shared" si="12"/>
        <v>0.26135264860739998</v>
      </c>
      <c r="Y9" s="402">
        <f t="shared" si="12"/>
        <v>0.26135264860739998</v>
      </c>
      <c r="Z9" s="402">
        <f t="shared" si="12"/>
        <v>0.26135264860739998</v>
      </c>
      <c r="AA9" s="402">
        <f t="shared" si="12"/>
        <v>0.26135264860739998</v>
      </c>
      <c r="AB9" s="402">
        <f t="shared" si="12"/>
        <v>0.26135264860739998</v>
      </c>
      <c r="AC9" s="402">
        <f t="shared" si="12"/>
        <v>0.26135264860739998</v>
      </c>
      <c r="AD9" s="402">
        <f t="shared" si="12"/>
        <v>0.26135264860739998</v>
      </c>
      <c r="AE9" s="402">
        <f t="shared" si="12"/>
        <v>0.26135264860739998</v>
      </c>
      <c r="AF9" s="402">
        <f t="shared" si="12"/>
        <v>0.26135264860739998</v>
      </c>
      <c r="AG9" s="402">
        <f t="shared" si="12"/>
        <v>0.26135264860739998</v>
      </c>
      <c r="AH9" s="402">
        <f t="shared" si="12"/>
        <v>0.26135264860739998</v>
      </c>
      <c r="AI9" s="402">
        <f t="shared" si="12"/>
        <v>0.26135264860739998</v>
      </c>
      <c r="AJ9" s="402">
        <f t="shared" si="12"/>
        <v>0.26135264860739998</v>
      </c>
      <c r="AK9" s="402">
        <f t="shared" si="12"/>
        <v>0.26135264860739998</v>
      </c>
      <c r="AL9" s="402">
        <f t="shared" si="12"/>
        <v>0.26135264860739998</v>
      </c>
      <c r="AM9" s="402">
        <f t="shared" si="12"/>
        <v>0.26135264860739998</v>
      </c>
      <c r="AN9" s="402">
        <f t="shared" si="12"/>
        <v>0.26135264860739998</v>
      </c>
      <c r="AO9" s="402">
        <f t="shared" si="12"/>
        <v>0</v>
      </c>
      <c r="AP9" s="402">
        <f t="shared" si="12"/>
        <v>0</v>
      </c>
      <c r="AQ9" s="402">
        <f t="shared" si="12"/>
        <v>0</v>
      </c>
      <c r="AR9" s="402">
        <f t="shared" si="12"/>
        <v>0</v>
      </c>
      <c r="AS9" s="402">
        <f t="shared" si="12"/>
        <v>0</v>
      </c>
      <c r="AT9" s="402">
        <f t="shared" si="12"/>
        <v>0</v>
      </c>
      <c r="AU9" s="402">
        <f t="shared" si="12"/>
        <v>0</v>
      </c>
      <c r="AV9" s="211">
        <f t="shared" si="6"/>
        <v>7.8405794582220025</v>
      </c>
    </row>
    <row r="10" spans="1:48" x14ac:dyDescent="0.3">
      <c r="A10" s="222" t="str">
        <f>A42&amp;" (Propane)"</f>
        <v>Rim Joist Insulation (Propane)</v>
      </c>
      <c r="B10" s="223">
        <f t="shared" ref="B10:D10" si="13">B42</f>
        <v>30</v>
      </c>
      <c r="C10" s="180">
        <f>C42*29.3/1000</f>
        <v>0.41117693122974552</v>
      </c>
      <c r="D10" s="224">
        <f t="shared" si="13"/>
        <v>0.8</v>
      </c>
      <c r="E10" s="93"/>
      <c r="F10" s="137"/>
      <c r="G10" s="117"/>
      <c r="H10" s="117"/>
      <c r="I10" s="117"/>
      <c r="J10" s="220"/>
      <c r="K10" s="445">
        <f t="shared" ref="K10:AU10" si="14">K42*29.3/1000</f>
        <v>0.32894154498379646</v>
      </c>
      <c r="L10" s="445">
        <f t="shared" si="14"/>
        <v>0.32894154498379646</v>
      </c>
      <c r="M10" s="445">
        <f t="shared" si="14"/>
        <v>0.32894154498379646</v>
      </c>
      <c r="N10" s="445">
        <f t="shared" si="14"/>
        <v>0.32894154498379646</v>
      </c>
      <c r="O10" s="445">
        <f t="shared" si="14"/>
        <v>0.32894154498379646</v>
      </c>
      <c r="P10" s="445">
        <f t="shared" si="14"/>
        <v>0.32894154498379646</v>
      </c>
      <c r="Q10" s="445">
        <f t="shared" si="14"/>
        <v>0.32894154498379646</v>
      </c>
      <c r="R10" s="445">
        <f t="shared" si="14"/>
        <v>0.32894154498379646</v>
      </c>
      <c r="S10" s="445">
        <f t="shared" si="14"/>
        <v>0.32894154498379646</v>
      </c>
      <c r="T10" s="445">
        <f t="shared" si="14"/>
        <v>0.32894154498379646</v>
      </c>
      <c r="U10" s="445">
        <f t="shared" si="14"/>
        <v>0.32894154498379646</v>
      </c>
      <c r="V10" s="445">
        <f t="shared" si="14"/>
        <v>0.32894154498379646</v>
      </c>
      <c r="W10" s="445">
        <f t="shared" si="14"/>
        <v>0.32894154498379646</v>
      </c>
      <c r="X10" s="445">
        <f t="shared" si="14"/>
        <v>0.32894154498379646</v>
      </c>
      <c r="Y10" s="445">
        <f t="shared" si="14"/>
        <v>0.32894154498379646</v>
      </c>
      <c r="Z10" s="445">
        <f t="shared" si="14"/>
        <v>0.32894154498379646</v>
      </c>
      <c r="AA10" s="445">
        <f t="shared" si="14"/>
        <v>0.32894154498379646</v>
      </c>
      <c r="AB10" s="445">
        <f t="shared" si="14"/>
        <v>0.32894154498379646</v>
      </c>
      <c r="AC10" s="445">
        <f t="shared" si="14"/>
        <v>0.32894154498379646</v>
      </c>
      <c r="AD10" s="445">
        <f t="shared" si="14"/>
        <v>0.32894154498379646</v>
      </c>
      <c r="AE10" s="445">
        <f t="shared" si="14"/>
        <v>0.32894154498379646</v>
      </c>
      <c r="AF10" s="445">
        <f t="shared" si="14"/>
        <v>0.32894154498379646</v>
      </c>
      <c r="AG10" s="445">
        <f t="shared" si="14"/>
        <v>0.32894154498379646</v>
      </c>
      <c r="AH10" s="445">
        <f t="shared" si="14"/>
        <v>0.32894154498379646</v>
      </c>
      <c r="AI10" s="445">
        <f t="shared" si="14"/>
        <v>0.32894154498379646</v>
      </c>
      <c r="AJ10" s="445">
        <f t="shared" si="14"/>
        <v>0.32894154498379646</v>
      </c>
      <c r="AK10" s="445">
        <f t="shared" si="14"/>
        <v>0.32894154498379646</v>
      </c>
      <c r="AL10" s="445">
        <f t="shared" si="14"/>
        <v>0.32894154498379646</v>
      </c>
      <c r="AM10" s="445">
        <f t="shared" si="14"/>
        <v>0.32894154498379646</v>
      </c>
      <c r="AN10" s="445">
        <f t="shared" si="14"/>
        <v>0.32894154498379646</v>
      </c>
      <c r="AO10" s="445">
        <f t="shared" si="14"/>
        <v>0</v>
      </c>
      <c r="AP10" s="445">
        <f t="shared" si="14"/>
        <v>0</v>
      </c>
      <c r="AQ10" s="445">
        <f t="shared" si="14"/>
        <v>0</v>
      </c>
      <c r="AR10" s="445">
        <f t="shared" si="14"/>
        <v>0</v>
      </c>
      <c r="AS10" s="445">
        <f t="shared" si="14"/>
        <v>0</v>
      </c>
      <c r="AT10" s="445">
        <f t="shared" si="14"/>
        <v>0</v>
      </c>
      <c r="AU10" s="445">
        <f t="shared" si="14"/>
        <v>0</v>
      </c>
      <c r="AV10" s="211">
        <f t="shared" si="6"/>
        <v>9.8682463495138943</v>
      </c>
    </row>
    <row r="11" spans="1:48" x14ac:dyDescent="0.3">
      <c r="A11" s="183" t="s">
        <v>480</v>
      </c>
      <c r="B11" s="199"/>
      <c r="C11" s="185">
        <f>SUM(C6:C10)</f>
        <v>3.6874277797729182</v>
      </c>
      <c r="D11" s="208">
        <f>K11/C11</f>
        <v>0.8</v>
      </c>
      <c r="E11" s="95"/>
      <c r="F11" s="95"/>
      <c r="G11" s="221"/>
      <c r="H11" s="221"/>
      <c r="I11" s="221"/>
      <c r="J11" s="96"/>
      <c r="K11" s="446">
        <f t="shared" ref="K11:AV11" si="15">SUM(K6:K10)</f>
        <v>2.9499422238183346</v>
      </c>
      <c r="L11" s="446">
        <f t="shared" si="15"/>
        <v>2.9499422238183346</v>
      </c>
      <c r="M11" s="446">
        <f t="shared" si="15"/>
        <v>2.9499422238183346</v>
      </c>
      <c r="N11" s="446">
        <f t="shared" si="15"/>
        <v>2.9499422238183346</v>
      </c>
      <c r="O11" s="446">
        <f t="shared" si="15"/>
        <v>2.9499422238183346</v>
      </c>
      <c r="P11" s="446">
        <f t="shared" si="15"/>
        <v>2.9499422238183346</v>
      </c>
      <c r="Q11" s="446">
        <f t="shared" si="15"/>
        <v>2.9499422238183346</v>
      </c>
      <c r="R11" s="446">
        <f t="shared" si="15"/>
        <v>2.9499422238183346</v>
      </c>
      <c r="S11" s="446">
        <f t="shared" si="15"/>
        <v>2.9499422238183346</v>
      </c>
      <c r="T11" s="446">
        <f t="shared" si="15"/>
        <v>2.9499422238183346</v>
      </c>
      <c r="U11" s="446">
        <f t="shared" si="15"/>
        <v>2.9499422238183346</v>
      </c>
      <c r="V11" s="446">
        <f t="shared" si="15"/>
        <v>2.9499422238183346</v>
      </c>
      <c r="W11" s="446">
        <f t="shared" si="15"/>
        <v>2.9499422238183346</v>
      </c>
      <c r="X11" s="446">
        <f t="shared" si="15"/>
        <v>2.9499422238183346</v>
      </c>
      <c r="Y11" s="446">
        <f t="shared" si="15"/>
        <v>2.9499422238183346</v>
      </c>
      <c r="Z11" s="446">
        <f t="shared" si="15"/>
        <v>2.9499422238183346</v>
      </c>
      <c r="AA11" s="446">
        <f t="shared" si="15"/>
        <v>2.9499422238183346</v>
      </c>
      <c r="AB11" s="446">
        <f t="shared" si="15"/>
        <v>2.9499422238183346</v>
      </c>
      <c r="AC11" s="446">
        <f t="shared" si="15"/>
        <v>2.9499422238183346</v>
      </c>
      <c r="AD11" s="446">
        <f t="shared" si="15"/>
        <v>2.9499422238183346</v>
      </c>
      <c r="AE11" s="446">
        <f t="shared" si="15"/>
        <v>2.9499422238183346</v>
      </c>
      <c r="AF11" s="446">
        <f t="shared" si="15"/>
        <v>2.9499422238183346</v>
      </c>
      <c r="AG11" s="446">
        <f t="shared" si="15"/>
        <v>2.9499422238183346</v>
      </c>
      <c r="AH11" s="446">
        <f t="shared" si="15"/>
        <v>2.9499422238183346</v>
      </c>
      <c r="AI11" s="446">
        <f t="shared" si="15"/>
        <v>2.9499422238183346</v>
      </c>
      <c r="AJ11" s="446">
        <f t="shared" si="15"/>
        <v>2.9499422238183346</v>
      </c>
      <c r="AK11" s="446">
        <f t="shared" si="15"/>
        <v>2.9499422238183346</v>
      </c>
      <c r="AL11" s="446">
        <f t="shared" si="15"/>
        <v>2.9499422238183346</v>
      </c>
      <c r="AM11" s="446">
        <f t="shared" si="15"/>
        <v>2.9499422238183346</v>
      </c>
      <c r="AN11" s="446">
        <f t="shared" si="15"/>
        <v>2.9499422238183346</v>
      </c>
      <c r="AO11" s="446">
        <f t="shared" si="15"/>
        <v>0</v>
      </c>
      <c r="AP11" s="446">
        <f t="shared" si="15"/>
        <v>0</v>
      </c>
      <c r="AQ11" s="446">
        <f t="shared" si="15"/>
        <v>0</v>
      </c>
      <c r="AR11" s="446">
        <f t="shared" si="15"/>
        <v>0</v>
      </c>
      <c r="AS11" s="446">
        <f t="shared" si="15"/>
        <v>0</v>
      </c>
      <c r="AT11" s="446">
        <f t="shared" si="15"/>
        <v>0</v>
      </c>
      <c r="AU11" s="446">
        <f t="shared" si="15"/>
        <v>0</v>
      </c>
      <c r="AV11" s="446">
        <f t="shared" si="15"/>
        <v>88.498266714550056</v>
      </c>
    </row>
    <row r="12" spans="1:48" x14ac:dyDescent="0.3">
      <c r="A12" s="183" t="s">
        <v>481</v>
      </c>
      <c r="B12" s="188"/>
      <c r="C12" s="189"/>
      <c r="D12" s="200"/>
      <c r="E12" s="95"/>
      <c r="F12" s="95"/>
      <c r="G12" s="96"/>
      <c r="H12" s="96"/>
      <c r="I12" s="96"/>
      <c r="J12" s="96"/>
      <c r="K12" s="446">
        <v>0</v>
      </c>
      <c r="L12" s="446">
        <f t="shared" ref="L12:AU12" si="16">K11-L11</f>
        <v>0</v>
      </c>
      <c r="M12" s="446">
        <f t="shared" si="16"/>
        <v>0</v>
      </c>
      <c r="N12" s="446">
        <f t="shared" si="16"/>
        <v>0</v>
      </c>
      <c r="O12" s="446">
        <f t="shared" si="16"/>
        <v>0</v>
      </c>
      <c r="P12" s="446">
        <f t="shared" si="16"/>
        <v>0</v>
      </c>
      <c r="Q12" s="446">
        <f t="shared" si="16"/>
        <v>0</v>
      </c>
      <c r="R12" s="446">
        <f t="shared" si="16"/>
        <v>0</v>
      </c>
      <c r="S12" s="446">
        <f t="shared" si="16"/>
        <v>0</v>
      </c>
      <c r="T12" s="446">
        <f t="shared" si="16"/>
        <v>0</v>
      </c>
      <c r="U12" s="446">
        <f t="shared" si="16"/>
        <v>0</v>
      </c>
      <c r="V12" s="446">
        <f t="shared" si="16"/>
        <v>0</v>
      </c>
      <c r="W12" s="446">
        <f t="shared" si="16"/>
        <v>0</v>
      </c>
      <c r="X12" s="446">
        <f t="shared" si="16"/>
        <v>0</v>
      </c>
      <c r="Y12" s="446">
        <f t="shared" si="16"/>
        <v>0</v>
      </c>
      <c r="Z12" s="446">
        <f t="shared" si="16"/>
        <v>0</v>
      </c>
      <c r="AA12" s="446">
        <f t="shared" si="16"/>
        <v>0</v>
      </c>
      <c r="AB12" s="446">
        <f t="shared" si="16"/>
        <v>0</v>
      </c>
      <c r="AC12" s="446">
        <f t="shared" si="16"/>
        <v>0</v>
      </c>
      <c r="AD12" s="446">
        <f t="shared" si="16"/>
        <v>0</v>
      </c>
      <c r="AE12" s="446">
        <f t="shared" si="16"/>
        <v>0</v>
      </c>
      <c r="AF12" s="446">
        <f t="shared" si="16"/>
        <v>0</v>
      </c>
      <c r="AG12" s="446">
        <f t="shared" si="16"/>
        <v>0</v>
      </c>
      <c r="AH12" s="446">
        <f t="shared" si="16"/>
        <v>0</v>
      </c>
      <c r="AI12" s="446">
        <f t="shared" si="16"/>
        <v>0</v>
      </c>
      <c r="AJ12" s="446">
        <f t="shared" si="16"/>
        <v>0</v>
      </c>
      <c r="AK12" s="446">
        <f t="shared" si="16"/>
        <v>0</v>
      </c>
      <c r="AL12" s="446">
        <f t="shared" si="16"/>
        <v>0</v>
      </c>
      <c r="AM12" s="446">
        <f t="shared" si="16"/>
        <v>0</v>
      </c>
      <c r="AN12" s="446">
        <f t="shared" si="16"/>
        <v>0</v>
      </c>
      <c r="AO12" s="446">
        <f t="shared" si="16"/>
        <v>2.9499422238183346</v>
      </c>
      <c r="AP12" s="446">
        <f t="shared" si="16"/>
        <v>0</v>
      </c>
      <c r="AQ12" s="446">
        <f t="shared" si="16"/>
        <v>0</v>
      </c>
      <c r="AR12" s="446">
        <f t="shared" si="16"/>
        <v>0</v>
      </c>
      <c r="AS12" s="446">
        <f t="shared" si="16"/>
        <v>0</v>
      </c>
      <c r="AT12" s="446">
        <f t="shared" si="16"/>
        <v>0</v>
      </c>
      <c r="AU12" s="446">
        <f t="shared" si="16"/>
        <v>0</v>
      </c>
      <c r="AV12" s="85"/>
    </row>
    <row r="13" spans="1:48" x14ac:dyDescent="0.3">
      <c r="A13" s="183" t="s">
        <v>482</v>
      </c>
      <c r="B13" s="188"/>
      <c r="C13" s="189"/>
      <c r="D13" s="189"/>
      <c r="E13" s="95"/>
      <c r="F13" s="95"/>
      <c r="G13" s="96"/>
      <c r="H13" s="96"/>
      <c r="I13" s="96"/>
      <c r="J13" s="96"/>
      <c r="K13" s="446">
        <f>$K11-K11</f>
        <v>0</v>
      </c>
      <c r="L13" s="446">
        <f t="shared" ref="L13:AU13" si="17">$K11-L11</f>
        <v>0</v>
      </c>
      <c r="M13" s="446">
        <f t="shared" si="17"/>
        <v>0</v>
      </c>
      <c r="N13" s="446">
        <f t="shared" si="17"/>
        <v>0</v>
      </c>
      <c r="O13" s="446">
        <f t="shared" si="17"/>
        <v>0</v>
      </c>
      <c r="P13" s="446">
        <f t="shared" si="17"/>
        <v>0</v>
      </c>
      <c r="Q13" s="446">
        <f t="shared" si="17"/>
        <v>0</v>
      </c>
      <c r="R13" s="446">
        <f t="shared" si="17"/>
        <v>0</v>
      </c>
      <c r="S13" s="446">
        <f t="shared" si="17"/>
        <v>0</v>
      </c>
      <c r="T13" s="446">
        <f t="shared" si="17"/>
        <v>0</v>
      </c>
      <c r="U13" s="446">
        <f t="shared" si="17"/>
        <v>0</v>
      </c>
      <c r="V13" s="446">
        <f t="shared" si="17"/>
        <v>0</v>
      </c>
      <c r="W13" s="446">
        <f t="shared" si="17"/>
        <v>0</v>
      </c>
      <c r="X13" s="446">
        <f t="shared" si="17"/>
        <v>0</v>
      </c>
      <c r="Y13" s="446">
        <f t="shared" si="17"/>
        <v>0</v>
      </c>
      <c r="Z13" s="446">
        <f t="shared" si="17"/>
        <v>0</v>
      </c>
      <c r="AA13" s="446">
        <f t="shared" si="17"/>
        <v>0</v>
      </c>
      <c r="AB13" s="446">
        <f t="shared" si="17"/>
        <v>0</v>
      </c>
      <c r="AC13" s="446">
        <f t="shared" si="17"/>
        <v>0</v>
      </c>
      <c r="AD13" s="446">
        <f t="shared" si="17"/>
        <v>0</v>
      </c>
      <c r="AE13" s="446">
        <f t="shared" si="17"/>
        <v>0</v>
      </c>
      <c r="AF13" s="446">
        <f t="shared" si="17"/>
        <v>0</v>
      </c>
      <c r="AG13" s="446">
        <f t="shared" si="17"/>
        <v>0</v>
      </c>
      <c r="AH13" s="446">
        <f t="shared" si="17"/>
        <v>0</v>
      </c>
      <c r="AI13" s="446">
        <f t="shared" si="17"/>
        <v>0</v>
      </c>
      <c r="AJ13" s="446">
        <f t="shared" si="17"/>
        <v>0</v>
      </c>
      <c r="AK13" s="446">
        <f t="shared" si="17"/>
        <v>0</v>
      </c>
      <c r="AL13" s="446">
        <f t="shared" si="17"/>
        <v>0</v>
      </c>
      <c r="AM13" s="446">
        <f t="shared" si="17"/>
        <v>0</v>
      </c>
      <c r="AN13" s="446">
        <f t="shared" si="17"/>
        <v>0</v>
      </c>
      <c r="AO13" s="446">
        <f t="shared" si="17"/>
        <v>2.9499422238183346</v>
      </c>
      <c r="AP13" s="446">
        <f t="shared" si="17"/>
        <v>2.9499422238183346</v>
      </c>
      <c r="AQ13" s="446">
        <f t="shared" si="17"/>
        <v>2.9499422238183346</v>
      </c>
      <c r="AR13" s="446">
        <f t="shared" si="17"/>
        <v>2.9499422238183346</v>
      </c>
      <c r="AS13" s="446">
        <f t="shared" si="17"/>
        <v>2.9499422238183346</v>
      </c>
      <c r="AT13" s="446">
        <f t="shared" si="17"/>
        <v>2.9499422238183346</v>
      </c>
      <c r="AU13" s="446">
        <f t="shared" si="17"/>
        <v>2.9499422238183346</v>
      </c>
      <c r="AV13" s="81"/>
    </row>
    <row r="14" spans="1:48" x14ac:dyDescent="0.3">
      <c r="A14" s="196" t="s">
        <v>66</v>
      </c>
      <c r="B14" s="209">
        <f>SUMPRODUCT(B6:B10,C6:C10)/C11</f>
        <v>30</v>
      </c>
      <c r="C14" s="56"/>
      <c r="D14" s="30"/>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row>
    <row r="15" spans="1:48" hidden="1" x14ac:dyDescent="0.3">
      <c r="A15" s="30"/>
      <c r="B15" s="10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 hidden="1" customHeight="1" x14ac:dyDescent="0.3">
      <c r="A16" s="508" t="str">
        <f>A4</f>
        <v>Measure Category</v>
      </c>
      <c r="B16" s="510" t="str">
        <f>B4</f>
        <v>Measure Life</v>
      </c>
      <c r="C16" s="510" t="str">
        <f>C4</f>
        <v>Annual Verified Gross Savings (MWh)</v>
      </c>
      <c r="D16" s="514" t="str">
        <f>D4</f>
        <v>NTGR</v>
      </c>
      <c r="E16" s="97"/>
      <c r="F16" s="97"/>
      <c r="G16" s="97"/>
      <c r="H16" s="97"/>
      <c r="I16" s="97"/>
      <c r="J16" s="89"/>
      <c r="K16" s="122" t="s">
        <v>283</v>
      </c>
      <c r="L16" s="90"/>
      <c r="M16" s="90"/>
      <c r="N16" s="90"/>
      <c r="O16" s="90"/>
      <c r="P16" s="90"/>
      <c r="Q16" s="90"/>
      <c r="R16" s="90"/>
      <c r="S16" s="90"/>
      <c r="T16" s="90"/>
      <c r="U16" s="91"/>
      <c r="V16" s="97"/>
      <c r="W16" s="97"/>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513"/>
      <c r="B17" s="512"/>
      <c r="C17" s="512"/>
      <c r="D17" s="511"/>
      <c r="E17" s="99"/>
      <c r="F17" s="99"/>
      <c r="G17" s="99"/>
      <c r="H17" s="99"/>
      <c r="I17" s="99"/>
      <c r="J17" s="99"/>
      <c r="K17" s="99">
        <f t="shared" ref="K17:W18" si="18">X5</f>
        <v>2037</v>
      </c>
      <c r="L17" s="99">
        <f t="shared" si="18"/>
        <v>2038</v>
      </c>
      <c r="M17" s="99">
        <f t="shared" si="18"/>
        <v>2039</v>
      </c>
      <c r="N17" s="99">
        <f t="shared" si="18"/>
        <v>2040</v>
      </c>
      <c r="O17" s="99">
        <f t="shared" si="18"/>
        <v>2041</v>
      </c>
      <c r="P17" s="99">
        <f t="shared" si="18"/>
        <v>2042</v>
      </c>
      <c r="Q17" s="99">
        <f t="shared" si="18"/>
        <v>2043</v>
      </c>
      <c r="R17" s="99">
        <f t="shared" si="18"/>
        <v>2044</v>
      </c>
      <c r="S17" s="99">
        <f t="shared" si="18"/>
        <v>2045</v>
      </c>
      <c r="T17" s="99">
        <f t="shared" si="18"/>
        <v>2046</v>
      </c>
      <c r="U17" s="99">
        <f t="shared" si="18"/>
        <v>2047</v>
      </c>
      <c r="V17" s="99">
        <f t="shared" si="18"/>
        <v>2048</v>
      </c>
      <c r="W17" s="99">
        <f t="shared" si="18"/>
        <v>2049</v>
      </c>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222" t="str">
        <f>A6</f>
        <v>Attic Insulation (Non-AIC Gas)</v>
      </c>
      <c r="B18" s="223">
        <f>B6</f>
        <v>30</v>
      </c>
      <c r="C18" s="180">
        <f>C6</f>
        <v>0.84696727592674836</v>
      </c>
      <c r="D18" s="224">
        <f>D6</f>
        <v>1</v>
      </c>
      <c r="E18" s="93"/>
      <c r="F18" s="137"/>
      <c r="G18" s="117"/>
      <c r="H18" s="117"/>
      <c r="I18" s="117"/>
      <c r="J18" s="220"/>
      <c r="K18" s="180">
        <f t="shared" si="18"/>
        <v>0.67757382074139882</v>
      </c>
      <c r="L18" s="180">
        <f t="shared" si="18"/>
        <v>0.67757382074139882</v>
      </c>
      <c r="M18" s="180">
        <f t="shared" si="18"/>
        <v>0.67757382074139882</v>
      </c>
      <c r="N18" s="180">
        <f t="shared" si="18"/>
        <v>0.67757382074139882</v>
      </c>
      <c r="O18" s="180">
        <f t="shared" si="18"/>
        <v>0.67757382074139882</v>
      </c>
      <c r="P18" s="180">
        <f t="shared" si="18"/>
        <v>0.67757382074139882</v>
      </c>
      <c r="Q18" s="180">
        <f t="shared" si="18"/>
        <v>0.67757382074139882</v>
      </c>
      <c r="R18" s="180">
        <f t="shared" si="18"/>
        <v>0.67757382074139882</v>
      </c>
      <c r="S18" s="180">
        <f t="shared" si="18"/>
        <v>0.67757382074139882</v>
      </c>
      <c r="T18" s="180">
        <f t="shared" si="18"/>
        <v>0.67757382074139882</v>
      </c>
      <c r="U18" s="180">
        <f t="shared" si="18"/>
        <v>0.67757382074139882</v>
      </c>
      <c r="V18" s="180">
        <f t="shared" si="18"/>
        <v>0.67757382074139882</v>
      </c>
      <c r="W18" s="180">
        <f t="shared" si="18"/>
        <v>0.67757382074139882</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222" t="e">
        <f>#REF!</f>
        <v>#REF!</v>
      </c>
      <c r="B19" s="223" t="e">
        <f>#REF!</f>
        <v>#REF!</v>
      </c>
      <c r="C19" s="180" t="e">
        <f>#REF!</f>
        <v>#REF!</v>
      </c>
      <c r="D19" s="224" t="e">
        <f>#REF!</f>
        <v>#REF!</v>
      </c>
      <c r="E19" s="93"/>
      <c r="F19" s="137"/>
      <c r="G19" s="117"/>
      <c r="H19" s="117"/>
      <c r="I19" s="117"/>
      <c r="J19" s="220"/>
      <c r="K19" s="180" t="e">
        <f>#REF!</f>
        <v>#REF!</v>
      </c>
      <c r="L19" s="180" t="e">
        <f>#REF!</f>
        <v>#REF!</v>
      </c>
      <c r="M19" s="180" t="e">
        <f>#REF!</f>
        <v>#REF!</v>
      </c>
      <c r="N19" s="180" t="e">
        <f>#REF!</f>
        <v>#REF!</v>
      </c>
      <c r="O19" s="180" t="e">
        <f>#REF!</f>
        <v>#REF!</v>
      </c>
      <c r="P19" s="180" t="e">
        <f>#REF!</f>
        <v>#REF!</v>
      </c>
      <c r="Q19" s="180" t="e">
        <f>#REF!</f>
        <v>#REF!</v>
      </c>
      <c r="R19" s="180" t="e">
        <f>#REF!</f>
        <v>#REF!</v>
      </c>
      <c r="S19" s="180" t="e">
        <f>#REF!</f>
        <v>#REF!</v>
      </c>
      <c r="T19" s="180" t="e">
        <f>#REF!</f>
        <v>#REF!</v>
      </c>
      <c r="U19" s="180" t="e">
        <f>#REF!</f>
        <v>#REF!</v>
      </c>
      <c r="V19" s="180" t="e">
        <f>#REF!</f>
        <v>#REF!</v>
      </c>
      <c r="W19" s="180" t="e">
        <f>#REF!</f>
        <v>#REF!</v>
      </c>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222" t="str">
        <f t="shared" ref="A20:D22" si="19">A7</f>
        <v>Crawlspace Insulation (Non-AIC Gas)</v>
      </c>
      <c r="B20" s="223">
        <f t="shared" si="19"/>
        <v>30</v>
      </c>
      <c r="C20" s="180">
        <f t="shared" si="19"/>
        <v>1.9959574262321742</v>
      </c>
      <c r="D20" s="224">
        <f t="shared" si="19"/>
        <v>1</v>
      </c>
      <c r="E20" s="93"/>
      <c r="F20" s="137"/>
      <c r="G20" s="117"/>
      <c r="H20" s="117"/>
      <c r="I20" s="117"/>
      <c r="J20" s="220"/>
      <c r="K20" s="180">
        <f t="shared" ref="K20:W22" si="20">X7</f>
        <v>1.5967659409857395</v>
      </c>
      <c r="L20" s="180">
        <f t="shared" si="20"/>
        <v>1.5967659409857395</v>
      </c>
      <c r="M20" s="180">
        <f t="shared" si="20"/>
        <v>1.5967659409857395</v>
      </c>
      <c r="N20" s="180">
        <f t="shared" si="20"/>
        <v>1.5967659409857395</v>
      </c>
      <c r="O20" s="180">
        <f t="shared" si="20"/>
        <v>1.5967659409857395</v>
      </c>
      <c r="P20" s="180">
        <f t="shared" si="20"/>
        <v>1.5967659409857395</v>
      </c>
      <c r="Q20" s="180">
        <f t="shared" si="20"/>
        <v>1.5967659409857395</v>
      </c>
      <c r="R20" s="180">
        <f t="shared" si="20"/>
        <v>1.5967659409857395</v>
      </c>
      <c r="S20" s="180">
        <f t="shared" si="20"/>
        <v>1.5967659409857395</v>
      </c>
      <c r="T20" s="180">
        <f t="shared" si="20"/>
        <v>1.5967659409857395</v>
      </c>
      <c r="U20" s="180">
        <f t="shared" si="20"/>
        <v>1.5967659409857395</v>
      </c>
      <c r="V20" s="180">
        <f t="shared" si="20"/>
        <v>1.5967659409857395</v>
      </c>
      <c r="W20" s="180">
        <f t="shared" si="20"/>
        <v>1.5967659409857395</v>
      </c>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222" t="str">
        <f t="shared" si="19"/>
        <v>Wall Insulation (Non-AIC Gas)</v>
      </c>
      <c r="B21" s="223">
        <f t="shared" si="19"/>
        <v>30</v>
      </c>
      <c r="C21" s="180">
        <f t="shared" si="19"/>
        <v>0.10663533562499999</v>
      </c>
      <c r="D21" s="224">
        <f t="shared" si="19"/>
        <v>1</v>
      </c>
      <c r="E21" s="93"/>
      <c r="F21" s="137"/>
      <c r="G21" s="117"/>
      <c r="H21" s="117"/>
      <c r="I21" s="117"/>
      <c r="J21" s="220"/>
      <c r="K21" s="180">
        <f t="shared" si="20"/>
        <v>8.5308268500000006E-2</v>
      </c>
      <c r="L21" s="180">
        <f t="shared" si="20"/>
        <v>8.5308268500000006E-2</v>
      </c>
      <c r="M21" s="180">
        <f t="shared" si="20"/>
        <v>8.5308268500000006E-2</v>
      </c>
      <c r="N21" s="180">
        <f t="shared" si="20"/>
        <v>8.5308268500000006E-2</v>
      </c>
      <c r="O21" s="180">
        <f t="shared" si="20"/>
        <v>8.5308268500000006E-2</v>
      </c>
      <c r="P21" s="180">
        <f t="shared" si="20"/>
        <v>8.5308268500000006E-2</v>
      </c>
      <c r="Q21" s="180">
        <f t="shared" si="20"/>
        <v>8.5308268500000006E-2</v>
      </c>
      <c r="R21" s="180">
        <f t="shared" si="20"/>
        <v>8.5308268500000006E-2</v>
      </c>
      <c r="S21" s="180">
        <f t="shared" si="20"/>
        <v>8.5308268500000006E-2</v>
      </c>
      <c r="T21" s="180">
        <f t="shared" si="20"/>
        <v>8.5308268500000006E-2</v>
      </c>
      <c r="U21" s="180">
        <f t="shared" si="20"/>
        <v>8.5308268500000006E-2</v>
      </c>
      <c r="V21" s="180">
        <f t="shared" si="20"/>
        <v>8.5308268500000006E-2</v>
      </c>
      <c r="W21" s="180">
        <f t="shared" si="20"/>
        <v>8.5308268500000006E-2</v>
      </c>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idden="1" x14ac:dyDescent="0.3">
      <c r="A22" s="222" t="str">
        <f t="shared" si="19"/>
        <v>Rim Joist Insulation (Non-AIC Gas)</v>
      </c>
      <c r="B22" s="223">
        <f t="shared" si="19"/>
        <v>30</v>
      </c>
      <c r="C22" s="180">
        <f t="shared" si="19"/>
        <v>0.32669081075925005</v>
      </c>
      <c r="D22" s="224">
        <f t="shared" si="19"/>
        <v>1</v>
      </c>
      <c r="E22" s="433"/>
      <c r="F22" s="137"/>
      <c r="G22" s="117"/>
      <c r="H22" s="117"/>
      <c r="I22" s="117"/>
      <c r="J22" s="220"/>
      <c r="K22" s="180">
        <f t="shared" si="20"/>
        <v>0.26135264860739998</v>
      </c>
      <c r="L22" s="180">
        <f t="shared" si="20"/>
        <v>0.26135264860739998</v>
      </c>
      <c r="M22" s="180">
        <f t="shared" si="20"/>
        <v>0.26135264860739998</v>
      </c>
      <c r="N22" s="180">
        <f t="shared" si="20"/>
        <v>0.26135264860739998</v>
      </c>
      <c r="O22" s="180">
        <f t="shared" si="20"/>
        <v>0.26135264860739998</v>
      </c>
      <c r="P22" s="180">
        <f t="shared" si="20"/>
        <v>0.26135264860739998</v>
      </c>
      <c r="Q22" s="180">
        <f t="shared" si="20"/>
        <v>0.26135264860739998</v>
      </c>
      <c r="R22" s="180">
        <f t="shared" si="20"/>
        <v>0.26135264860739998</v>
      </c>
      <c r="S22" s="180">
        <f t="shared" si="20"/>
        <v>0.26135264860739998</v>
      </c>
      <c r="T22" s="180">
        <f t="shared" si="20"/>
        <v>0.26135264860739998</v>
      </c>
      <c r="U22" s="180">
        <f t="shared" si="20"/>
        <v>0.26135264860739998</v>
      </c>
      <c r="V22" s="180">
        <f t="shared" si="20"/>
        <v>0.26135264860739998</v>
      </c>
      <c r="W22" s="180">
        <f t="shared" si="20"/>
        <v>0.26135264860739998</v>
      </c>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idden="1" x14ac:dyDescent="0.3">
      <c r="A23" s="183" t="str">
        <f t="shared" ref="A23:D26" si="21">A11</f>
        <v>2024 CPAS</v>
      </c>
      <c r="B23" s="199"/>
      <c r="C23" s="185">
        <f t="shared" si="21"/>
        <v>3.6874277797729182</v>
      </c>
      <c r="D23" s="432">
        <f t="shared" si="21"/>
        <v>0.8</v>
      </c>
      <c r="E23" s="434"/>
      <c r="F23" s="137"/>
      <c r="G23" s="117"/>
      <c r="H23" s="117"/>
      <c r="I23" s="117"/>
      <c r="J23" s="220"/>
      <c r="K23" s="185">
        <f t="shared" ref="K23:W25" si="22">X11</f>
        <v>2.9499422238183346</v>
      </c>
      <c r="L23" s="185">
        <f t="shared" si="22"/>
        <v>2.9499422238183346</v>
      </c>
      <c r="M23" s="185">
        <f t="shared" si="22"/>
        <v>2.9499422238183346</v>
      </c>
      <c r="N23" s="185">
        <f t="shared" si="22"/>
        <v>2.9499422238183346</v>
      </c>
      <c r="O23" s="185">
        <f t="shared" si="22"/>
        <v>2.9499422238183346</v>
      </c>
      <c r="P23" s="185">
        <f t="shared" si="22"/>
        <v>2.9499422238183346</v>
      </c>
      <c r="Q23" s="185">
        <f t="shared" si="22"/>
        <v>2.9499422238183346</v>
      </c>
      <c r="R23" s="185">
        <f t="shared" si="22"/>
        <v>2.9499422238183346</v>
      </c>
      <c r="S23" s="185">
        <f t="shared" si="22"/>
        <v>2.9499422238183346</v>
      </c>
      <c r="T23" s="185">
        <f t="shared" si="22"/>
        <v>2.9499422238183346</v>
      </c>
      <c r="U23" s="185">
        <f t="shared" si="22"/>
        <v>2.9499422238183346</v>
      </c>
      <c r="V23" s="185">
        <f t="shared" si="22"/>
        <v>2.9499422238183346</v>
      </c>
      <c r="W23" s="185">
        <f t="shared" si="22"/>
        <v>2.9499422238183346</v>
      </c>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idden="1" x14ac:dyDescent="0.3">
      <c r="A24" s="183" t="str">
        <f t="shared" si="21"/>
        <v>Expiring 2024 CPAS</v>
      </c>
      <c r="B24" s="188"/>
      <c r="C24" s="189"/>
      <c r="D24" s="200"/>
      <c r="E24" s="434"/>
      <c r="F24" s="137"/>
      <c r="G24" s="117"/>
      <c r="H24" s="117"/>
      <c r="I24" s="117"/>
      <c r="J24" s="220"/>
      <c r="K24" s="177">
        <f t="shared" si="22"/>
        <v>0</v>
      </c>
      <c r="L24" s="177">
        <f t="shared" si="22"/>
        <v>0</v>
      </c>
      <c r="M24" s="177">
        <f t="shared" si="22"/>
        <v>0</v>
      </c>
      <c r="N24" s="177">
        <f t="shared" si="22"/>
        <v>0</v>
      </c>
      <c r="O24" s="177">
        <f t="shared" si="22"/>
        <v>0</v>
      </c>
      <c r="P24" s="177">
        <f t="shared" si="22"/>
        <v>0</v>
      </c>
      <c r="Q24" s="177">
        <f t="shared" si="22"/>
        <v>0</v>
      </c>
      <c r="R24" s="177">
        <f t="shared" si="22"/>
        <v>0</v>
      </c>
      <c r="S24" s="177">
        <f t="shared" si="22"/>
        <v>0</v>
      </c>
      <c r="T24" s="177">
        <f t="shared" si="22"/>
        <v>0</v>
      </c>
      <c r="U24" s="177">
        <f t="shared" si="22"/>
        <v>0</v>
      </c>
      <c r="V24" s="177">
        <f t="shared" si="22"/>
        <v>0</v>
      </c>
      <c r="W24" s="177">
        <f t="shared" si="22"/>
        <v>0</v>
      </c>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idden="1" x14ac:dyDescent="0.3">
      <c r="A25" s="183" t="str">
        <f t="shared" si="21"/>
        <v>Expired 2024 CPAS</v>
      </c>
      <c r="B25" s="188"/>
      <c r="C25" s="189"/>
      <c r="D25" s="189"/>
      <c r="E25" s="434"/>
      <c r="F25" s="137"/>
      <c r="G25" s="117"/>
      <c r="H25" s="117"/>
      <c r="I25" s="117"/>
      <c r="J25" s="220"/>
      <c r="K25" s="177">
        <f t="shared" si="22"/>
        <v>0</v>
      </c>
      <c r="L25" s="177">
        <f t="shared" si="22"/>
        <v>0</v>
      </c>
      <c r="M25" s="177">
        <f t="shared" si="22"/>
        <v>0</v>
      </c>
      <c r="N25" s="177">
        <f t="shared" si="22"/>
        <v>0</v>
      </c>
      <c r="O25" s="177">
        <f t="shared" si="22"/>
        <v>0</v>
      </c>
      <c r="P25" s="177">
        <f t="shared" si="22"/>
        <v>0</v>
      </c>
      <c r="Q25" s="177">
        <f t="shared" si="22"/>
        <v>0</v>
      </c>
      <c r="R25" s="177">
        <f t="shared" si="22"/>
        <v>0</v>
      </c>
      <c r="S25" s="177">
        <f t="shared" si="22"/>
        <v>0</v>
      </c>
      <c r="T25" s="177">
        <f t="shared" si="22"/>
        <v>0</v>
      </c>
      <c r="U25" s="177">
        <f t="shared" si="22"/>
        <v>0</v>
      </c>
      <c r="V25" s="177">
        <f t="shared" si="22"/>
        <v>0</v>
      </c>
      <c r="W25" s="177">
        <f t="shared" si="22"/>
        <v>0</v>
      </c>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hidden="1" x14ac:dyDescent="0.3">
      <c r="A26" s="196" t="str">
        <f t="shared" si="21"/>
        <v>WAML</v>
      </c>
      <c r="B26" s="209">
        <f t="shared" si="21"/>
        <v>30</v>
      </c>
      <c r="C26" s="56"/>
      <c r="D26" s="30"/>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48" x14ac:dyDescent="0.3">
      <c r="A27" s="30"/>
      <c r="B27" s="10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316" t="s">
        <v>682</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ht="15.75" customHeight="1" x14ac:dyDescent="0.3">
      <c r="A29" s="508" t="s">
        <v>245</v>
      </c>
      <c r="B29" s="510" t="s">
        <v>0</v>
      </c>
      <c r="C29" s="510" t="s">
        <v>288</v>
      </c>
      <c r="D29" s="510" t="s">
        <v>57</v>
      </c>
      <c r="E29" s="112"/>
      <c r="F29" s="108"/>
      <c r="G29" s="108"/>
      <c r="H29" s="108"/>
      <c r="I29" s="108"/>
      <c r="J29" s="108"/>
      <c r="K29" s="112" t="s">
        <v>72</v>
      </c>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491" t="s">
        <v>1</v>
      </c>
    </row>
    <row r="30" spans="1:48" x14ac:dyDescent="0.3">
      <c r="A30" s="513"/>
      <c r="B30" s="512"/>
      <c r="C30" s="512"/>
      <c r="D30" s="511"/>
      <c r="E30" s="1">
        <f t="shared" ref="E30:AU30" si="23">E5</f>
        <v>2018</v>
      </c>
      <c r="F30" s="1">
        <f t="shared" si="23"/>
        <v>2019</v>
      </c>
      <c r="G30" s="1">
        <f t="shared" si="23"/>
        <v>2020</v>
      </c>
      <c r="H30" s="1">
        <f t="shared" si="23"/>
        <v>2021</v>
      </c>
      <c r="I30" s="1">
        <f t="shared" si="23"/>
        <v>2022</v>
      </c>
      <c r="J30" s="1">
        <f t="shared" si="23"/>
        <v>2023</v>
      </c>
      <c r="K30" s="1">
        <f t="shared" si="23"/>
        <v>2024</v>
      </c>
      <c r="L30" s="1">
        <f t="shared" si="23"/>
        <v>2025</v>
      </c>
      <c r="M30" s="1">
        <f t="shared" si="23"/>
        <v>2026</v>
      </c>
      <c r="N30" s="1">
        <f t="shared" si="23"/>
        <v>2027</v>
      </c>
      <c r="O30" s="1">
        <f t="shared" si="23"/>
        <v>2028</v>
      </c>
      <c r="P30" s="1">
        <f t="shared" si="23"/>
        <v>2029</v>
      </c>
      <c r="Q30" s="1">
        <f t="shared" si="23"/>
        <v>2030</v>
      </c>
      <c r="R30" s="1">
        <f t="shared" si="23"/>
        <v>2031</v>
      </c>
      <c r="S30" s="1">
        <f t="shared" si="23"/>
        <v>2032</v>
      </c>
      <c r="T30" s="1">
        <f t="shared" si="23"/>
        <v>2033</v>
      </c>
      <c r="U30" s="1">
        <f t="shared" si="23"/>
        <v>2034</v>
      </c>
      <c r="V30" s="1">
        <f t="shared" si="23"/>
        <v>2035</v>
      </c>
      <c r="W30" s="1">
        <f t="shared" si="23"/>
        <v>2036</v>
      </c>
      <c r="X30" s="1">
        <f t="shared" si="23"/>
        <v>2037</v>
      </c>
      <c r="Y30" s="1">
        <f t="shared" si="23"/>
        <v>2038</v>
      </c>
      <c r="Z30" s="1">
        <f t="shared" si="23"/>
        <v>2039</v>
      </c>
      <c r="AA30" s="1">
        <f t="shared" si="23"/>
        <v>2040</v>
      </c>
      <c r="AB30" s="1">
        <f t="shared" si="23"/>
        <v>2041</v>
      </c>
      <c r="AC30" s="1">
        <f t="shared" si="23"/>
        <v>2042</v>
      </c>
      <c r="AD30" s="1">
        <f t="shared" si="23"/>
        <v>2043</v>
      </c>
      <c r="AE30" s="1">
        <f t="shared" si="23"/>
        <v>2044</v>
      </c>
      <c r="AF30" s="1">
        <f t="shared" si="23"/>
        <v>2045</v>
      </c>
      <c r="AG30" s="1">
        <f t="shared" si="23"/>
        <v>2046</v>
      </c>
      <c r="AH30" s="1">
        <f t="shared" si="23"/>
        <v>2047</v>
      </c>
      <c r="AI30" s="1">
        <f t="shared" si="23"/>
        <v>2048</v>
      </c>
      <c r="AJ30" s="1">
        <f t="shared" si="23"/>
        <v>2049</v>
      </c>
      <c r="AK30" s="1">
        <f t="shared" si="23"/>
        <v>2050</v>
      </c>
      <c r="AL30" s="1">
        <f t="shared" si="23"/>
        <v>2051</v>
      </c>
      <c r="AM30" s="1">
        <f t="shared" si="23"/>
        <v>2052</v>
      </c>
      <c r="AN30" s="1">
        <f t="shared" si="23"/>
        <v>2053</v>
      </c>
      <c r="AO30" s="1">
        <f t="shared" si="23"/>
        <v>2054</v>
      </c>
      <c r="AP30" s="1">
        <f t="shared" si="23"/>
        <v>2055</v>
      </c>
      <c r="AQ30" s="1">
        <f t="shared" si="23"/>
        <v>2056</v>
      </c>
      <c r="AR30" s="1">
        <f t="shared" si="23"/>
        <v>2057</v>
      </c>
      <c r="AS30" s="1">
        <f t="shared" si="23"/>
        <v>2058</v>
      </c>
      <c r="AT30" s="1">
        <f t="shared" si="23"/>
        <v>2059</v>
      </c>
      <c r="AU30" s="1">
        <f t="shared" si="23"/>
        <v>2060</v>
      </c>
      <c r="AV30" s="493"/>
    </row>
    <row r="31" spans="1:48" x14ac:dyDescent="0.3">
      <c r="A31" s="222" t="s">
        <v>46</v>
      </c>
      <c r="B31" s="223">
        <v>30</v>
      </c>
      <c r="C31" s="180">
        <v>28.90673296678322</v>
      </c>
      <c r="D31" s="224">
        <f>K31/C31</f>
        <v>0.8</v>
      </c>
      <c r="E31" s="51"/>
      <c r="F31" s="138"/>
      <c r="G31" s="27"/>
      <c r="H31" s="27"/>
      <c r="I31" s="27"/>
      <c r="J31" s="220"/>
      <c r="K31" s="180">
        <v>23.125386373426579</v>
      </c>
      <c r="L31" s="180">
        <f t="shared" ref="L31" si="24">K31</f>
        <v>23.125386373426579</v>
      </c>
      <c r="M31" s="180">
        <f t="shared" ref="M31" si="25">L31</f>
        <v>23.125386373426579</v>
      </c>
      <c r="N31" s="180">
        <f t="shared" ref="N31" si="26">M31</f>
        <v>23.125386373426579</v>
      </c>
      <c r="O31" s="180">
        <f t="shared" ref="O31" si="27">N31</f>
        <v>23.125386373426579</v>
      </c>
      <c r="P31" s="180">
        <f t="shared" ref="P31" si="28">O31</f>
        <v>23.125386373426579</v>
      </c>
      <c r="Q31" s="180">
        <f t="shared" ref="Q31" si="29">P31</f>
        <v>23.125386373426579</v>
      </c>
      <c r="R31" s="180">
        <f t="shared" ref="R31" si="30">Q31</f>
        <v>23.125386373426579</v>
      </c>
      <c r="S31" s="180">
        <f t="shared" ref="S31" si="31">R31</f>
        <v>23.125386373426579</v>
      </c>
      <c r="T31" s="180">
        <f t="shared" ref="T31" si="32">S31</f>
        <v>23.125386373426579</v>
      </c>
      <c r="U31" s="180">
        <f t="shared" ref="U31" si="33">T31</f>
        <v>23.125386373426579</v>
      </c>
      <c r="V31" s="180">
        <f t="shared" ref="V31" si="34">U31</f>
        <v>23.125386373426579</v>
      </c>
      <c r="W31" s="180">
        <f t="shared" ref="W31" si="35">V31</f>
        <v>23.125386373426579</v>
      </c>
      <c r="X31" s="180">
        <f t="shared" ref="X31" si="36">W31</f>
        <v>23.125386373426579</v>
      </c>
      <c r="Y31" s="180">
        <f t="shared" ref="Y31" si="37">X31</f>
        <v>23.125386373426579</v>
      </c>
      <c r="Z31" s="180">
        <f t="shared" ref="Z31" si="38">Y31</f>
        <v>23.125386373426579</v>
      </c>
      <c r="AA31" s="180">
        <f t="shared" ref="AA31" si="39">Z31</f>
        <v>23.125386373426579</v>
      </c>
      <c r="AB31" s="180">
        <f t="shared" ref="AB31" si="40">AA31</f>
        <v>23.125386373426579</v>
      </c>
      <c r="AC31" s="180">
        <f t="shared" ref="AC31" si="41">AB31</f>
        <v>23.125386373426579</v>
      </c>
      <c r="AD31" s="180">
        <f t="shared" ref="AD31" si="42">AC31</f>
        <v>23.125386373426579</v>
      </c>
      <c r="AE31" s="180">
        <f t="shared" ref="AE31" si="43">AD31</f>
        <v>23.125386373426579</v>
      </c>
      <c r="AF31" s="180">
        <f t="shared" ref="AF31" si="44">AE31</f>
        <v>23.125386373426579</v>
      </c>
      <c r="AG31" s="180">
        <f t="shared" ref="AG31" si="45">AF31</f>
        <v>23.125386373426579</v>
      </c>
      <c r="AH31" s="180">
        <f t="shared" ref="AH31" si="46">AG31</f>
        <v>23.125386373426579</v>
      </c>
      <c r="AI31" s="180">
        <f t="shared" ref="AI31" si="47">AH31</f>
        <v>23.125386373426579</v>
      </c>
      <c r="AJ31" s="180">
        <f t="shared" ref="AJ31" si="48">AI31</f>
        <v>23.125386373426579</v>
      </c>
      <c r="AK31" s="180">
        <f t="shared" ref="AK31" si="49">AJ31</f>
        <v>23.125386373426579</v>
      </c>
      <c r="AL31" s="180">
        <f t="shared" ref="AL31" si="50">AK31</f>
        <v>23.125386373426579</v>
      </c>
      <c r="AM31" s="180">
        <f t="shared" ref="AM31" si="51">AL31</f>
        <v>23.125386373426579</v>
      </c>
      <c r="AN31" s="180">
        <f t="shared" ref="AN31" si="52">AM31</f>
        <v>23.125386373426579</v>
      </c>
      <c r="AO31" s="180">
        <v>0</v>
      </c>
      <c r="AP31" s="180">
        <f t="shared" ref="AP31:AP34" si="53">AO31</f>
        <v>0</v>
      </c>
      <c r="AQ31" s="180">
        <f t="shared" ref="AQ31:AQ34" si="54">AP31</f>
        <v>0</v>
      </c>
      <c r="AR31" s="180">
        <f t="shared" ref="AR31:AR34" si="55">AQ31</f>
        <v>0</v>
      </c>
      <c r="AS31" s="180">
        <f t="shared" ref="AS31:AS34" si="56">AR31</f>
        <v>0</v>
      </c>
      <c r="AT31" s="180">
        <f t="shared" ref="AT31:AT34" si="57">AS31</f>
        <v>0</v>
      </c>
      <c r="AU31" s="180">
        <f t="shared" ref="AU31:AU34" si="58">AT31</f>
        <v>0</v>
      </c>
      <c r="AV31" s="211">
        <f>SUM(E31:AU31)</f>
        <v>693.76159120279772</v>
      </c>
    </row>
    <row r="32" spans="1:48" x14ac:dyDescent="0.3">
      <c r="A32" s="222" t="s">
        <v>131</v>
      </c>
      <c r="B32" s="223">
        <v>30</v>
      </c>
      <c r="C32" s="180">
        <v>68.121413864579324</v>
      </c>
      <c r="D32" s="224">
        <f t="shared" ref="D32:D34" si="59">K32/C32</f>
        <v>0.8</v>
      </c>
      <c r="E32" s="77"/>
      <c r="F32" s="123"/>
      <c r="G32" s="27"/>
      <c r="H32" s="27"/>
      <c r="I32" s="27"/>
      <c r="J32" s="225"/>
      <c r="K32" s="180">
        <v>54.497131091663462</v>
      </c>
      <c r="L32" s="180">
        <f t="shared" ref="L32:L34" si="60">K32</f>
        <v>54.497131091663462</v>
      </c>
      <c r="M32" s="180">
        <f t="shared" ref="M32:M34" si="61">L32</f>
        <v>54.497131091663462</v>
      </c>
      <c r="N32" s="180">
        <f t="shared" ref="N32:N34" si="62">M32</f>
        <v>54.497131091663462</v>
      </c>
      <c r="O32" s="180">
        <f t="shared" ref="O32:O34" si="63">N32</f>
        <v>54.497131091663462</v>
      </c>
      <c r="P32" s="180">
        <f t="shared" ref="P32:P34" si="64">O32</f>
        <v>54.497131091663462</v>
      </c>
      <c r="Q32" s="180">
        <f t="shared" ref="Q32:Q34" si="65">P32</f>
        <v>54.497131091663462</v>
      </c>
      <c r="R32" s="180">
        <f t="shared" ref="R32:R34" si="66">Q32</f>
        <v>54.497131091663462</v>
      </c>
      <c r="S32" s="180">
        <f t="shared" ref="S32:S34" si="67">R32</f>
        <v>54.497131091663462</v>
      </c>
      <c r="T32" s="180">
        <f t="shared" ref="T32:T34" si="68">S32</f>
        <v>54.497131091663462</v>
      </c>
      <c r="U32" s="180">
        <f t="shared" ref="U32:U34" si="69">T32</f>
        <v>54.497131091663462</v>
      </c>
      <c r="V32" s="180">
        <f t="shared" ref="V32:V34" si="70">U32</f>
        <v>54.497131091663462</v>
      </c>
      <c r="W32" s="180">
        <f t="shared" ref="W32:W34" si="71">V32</f>
        <v>54.497131091663462</v>
      </c>
      <c r="X32" s="180">
        <f t="shared" ref="X32:X34" si="72">W32</f>
        <v>54.497131091663462</v>
      </c>
      <c r="Y32" s="180">
        <f t="shared" ref="Y32:Y34" si="73">X32</f>
        <v>54.497131091663462</v>
      </c>
      <c r="Z32" s="180">
        <f t="shared" ref="Z32:Z34" si="74">Y32</f>
        <v>54.497131091663462</v>
      </c>
      <c r="AA32" s="180">
        <f t="shared" ref="AA32:AA34" si="75">Z32</f>
        <v>54.497131091663462</v>
      </c>
      <c r="AB32" s="180">
        <f t="shared" ref="AB32:AB34" si="76">AA32</f>
        <v>54.497131091663462</v>
      </c>
      <c r="AC32" s="180">
        <f t="shared" ref="AC32:AC34" si="77">AB32</f>
        <v>54.497131091663462</v>
      </c>
      <c r="AD32" s="180">
        <f t="shared" ref="AD32:AD34" si="78">AC32</f>
        <v>54.497131091663462</v>
      </c>
      <c r="AE32" s="180">
        <f t="shared" ref="AE32:AE34" si="79">AD32</f>
        <v>54.497131091663462</v>
      </c>
      <c r="AF32" s="180">
        <f t="shared" ref="AF32:AF34" si="80">AE32</f>
        <v>54.497131091663462</v>
      </c>
      <c r="AG32" s="180">
        <f t="shared" ref="AG32:AG34" si="81">AF32</f>
        <v>54.497131091663462</v>
      </c>
      <c r="AH32" s="180">
        <f t="shared" ref="AH32:AH34" si="82">AG32</f>
        <v>54.497131091663462</v>
      </c>
      <c r="AI32" s="180">
        <f t="shared" ref="AI32:AI34" si="83">AH32</f>
        <v>54.497131091663462</v>
      </c>
      <c r="AJ32" s="180">
        <f t="shared" ref="AJ32:AJ34" si="84">AI32</f>
        <v>54.497131091663462</v>
      </c>
      <c r="AK32" s="180">
        <f t="shared" ref="AK32:AK34" si="85">AJ32</f>
        <v>54.497131091663462</v>
      </c>
      <c r="AL32" s="180">
        <f t="shared" ref="AL32:AL34" si="86">AK32</f>
        <v>54.497131091663462</v>
      </c>
      <c r="AM32" s="180">
        <f t="shared" ref="AM32:AM34" si="87">AL32</f>
        <v>54.497131091663462</v>
      </c>
      <c r="AN32" s="180">
        <f t="shared" ref="AN32:AN34" si="88">AM32</f>
        <v>54.497131091663462</v>
      </c>
      <c r="AO32" s="180">
        <v>0</v>
      </c>
      <c r="AP32" s="180">
        <f t="shared" si="53"/>
        <v>0</v>
      </c>
      <c r="AQ32" s="180">
        <f t="shared" si="54"/>
        <v>0</v>
      </c>
      <c r="AR32" s="180">
        <f t="shared" si="55"/>
        <v>0</v>
      </c>
      <c r="AS32" s="180">
        <f t="shared" si="56"/>
        <v>0</v>
      </c>
      <c r="AT32" s="180">
        <f t="shared" si="57"/>
        <v>0</v>
      </c>
      <c r="AU32" s="180">
        <f t="shared" si="58"/>
        <v>0</v>
      </c>
      <c r="AV32" s="211">
        <f>SUM(E32:AU32)</f>
        <v>1634.9139327499047</v>
      </c>
    </row>
    <row r="33" spans="1:48" x14ac:dyDescent="0.3">
      <c r="A33" s="222" t="s">
        <v>89</v>
      </c>
      <c r="B33" s="223">
        <v>30</v>
      </c>
      <c r="C33" s="180">
        <v>3.6394312499999999</v>
      </c>
      <c r="D33" s="224">
        <f t="shared" si="59"/>
        <v>0.8</v>
      </c>
      <c r="E33" s="77"/>
      <c r="F33" s="123"/>
      <c r="G33" s="27"/>
      <c r="H33" s="27"/>
      <c r="I33" s="27"/>
      <c r="J33" s="225"/>
      <c r="K33" s="180">
        <v>2.9115450000000003</v>
      </c>
      <c r="L33" s="180">
        <f t="shared" si="60"/>
        <v>2.9115450000000003</v>
      </c>
      <c r="M33" s="180">
        <f t="shared" si="61"/>
        <v>2.9115450000000003</v>
      </c>
      <c r="N33" s="180">
        <f t="shared" si="62"/>
        <v>2.9115450000000003</v>
      </c>
      <c r="O33" s="180">
        <f t="shared" si="63"/>
        <v>2.9115450000000003</v>
      </c>
      <c r="P33" s="180">
        <f t="shared" si="64"/>
        <v>2.9115450000000003</v>
      </c>
      <c r="Q33" s="180">
        <f t="shared" si="65"/>
        <v>2.9115450000000003</v>
      </c>
      <c r="R33" s="180">
        <f t="shared" si="66"/>
        <v>2.9115450000000003</v>
      </c>
      <c r="S33" s="180">
        <f t="shared" si="67"/>
        <v>2.9115450000000003</v>
      </c>
      <c r="T33" s="180">
        <f t="shared" si="68"/>
        <v>2.9115450000000003</v>
      </c>
      <c r="U33" s="180">
        <f t="shared" si="69"/>
        <v>2.9115450000000003</v>
      </c>
      <c r="V33" s="180">
        <f t="shared" si="70"/>
        <v>2.9115450000000003</v>
      </c>
      <c r="W33" s="180">
        <f t="shared" si="71"/>
        <v>2.9115450000000003</v>
      </c>
      <c r="X33" s="180">
        <f t="shared" si="72"/>
        <v>2.9115450000000003</v>
      </c>
      <c r="Y33" s="180">
        <f t="shared" si="73"/>
        <v>2.9115450000000003</v>
      </c>
      <c r="Z33" s="180">
        <f t="shared" si="74"/>
        <v>2.9115450000000003</v>
      </c>
      <c r="AA33" s="180">
        <f t="shared" si="75"/>
        <v>2.9115450000000003</v>
      </c>
      <c r="AB33" s="180">
        <f t="shared" si="76"/>
        <v>2.9115450000000003</v>
      </c>
      <c r="AC33" s="180">
        <f t="shared" si="77"/>
        <v>2.9115450000000003</v>
      </c>
      <c r="AD33" s="180">
        <f t="shared" si="78"/>
        <v>2.9115450000000003</v>
      </c>
      <c r="AE33" s="180">
        <f t="shared" si="79"/>
        <v>2.9115450000000003</v>
      </c>
      <c r="AF33" s="180">
        <f t="shared" si="80"/>
        <v>2.9115450000000003</v>
      </c>
      <c r="AG33" s="180">
        <f t="shared" si="81"/>
        <v>2.9115450000000003</v>
      </c>
      <c r="AH33" s="180">
        <f t="shared" si="82"/>
        <v>2.9115450000000003</v>
      </c>
      <c r="AI33" s="180">
        <f t="shared" si="83"/>
        <v>2.9115450000000003</v>
      </c>
      <c r="AJ33" s="180">
        <f t="shared" si="84"/>
        <v>2.9115450000000003</v>
      </c>
      <c r="AK33" s="180">
        <f t="shared" si="85"/>
        <v>2.9115450000000003</v>
      </c>
      <c r="AL33" s="180">
        <f t="shared" si="86"/>
        <v>2.9115450000000003</v>
      </c>
      <c r="AM33" s="180">
        <f t="shared" si="87"/>
        <v>2.9115450000000003</v>
      </c>
      <c r="AN33" s="180">
        <f t="shared" si="88"/>
        <v>2.9115450000000003</v>
      </c>
      <c r="AO33" s="180">
        <v>0</v>
      </c>
      <c r="AP33" s="180">
        <f t="shared" si="53"/>
        <v>0</v>
      </c>
      <c r="AQ33" s="180">
        <f t="shared" si="54"/>
        <v>0</v>
      </c>
      <c r="AR33" s="180">
        <f t="shared" si="55"/>
        <v>0</v>
      </c>
      <c r="AS33" s="180">
        <f t="shared" si="56"/>
        <v>0</v>
      </c>
      <c r="AT33" s="180">
        <f t="shared" si="57"/>
        <v>0</v>
      </c>
      <c r="AU33" s="180">
        <f t="shared" si="58"/>
        <v>0</v>
      </c>
      <c r="AV33" s="211">
        <f>SUM(E33:AU33)</f>
        <v>87.346350000000072</v>
      </c>
    </row>
    <row r="34" spans="1:48" x14ac:dyDescent="0.3">
      <c r="A34" s="222" t="s">
        <v>88</v>
      </c>
      <c r="B34" s="223">
        <v>30</v>
      </c>
      <c r="C34" s="180">
        <v>11.149857022500001</v>
      </c>
      <c r="D34" s="224">
        <f t="shared" si="59"/>
        <v>0.79999999999999993</v>
      </c>
      <c r="E34" s="27"/>
      <c r="F34" s="43"/>
      <c r="G34" s="27"/>
      <c r="H34" s="27"/>
      <c r="I34" s="27"/>
      <c r="J34" s="220"/>
      <c r="K34" s="180">
        <v>8.9198856180000003</v>
      </c>
      <c r="L34" s="180">
        <f t="shared" si="60"/>
        <v>8.9198856180000003</v>
      </c>
      <c r="M34" s="180">
        <f t="shared" si="61"/>
        <v>8.9198856180000003</v>
      </c>
      <c r="N34" s="180">
        <f t="shared" si="62"/>
        <v>8.9198856180000003</v>
      </c>
      <c r="O34" s="180">
        <f t="shared" si="63"/>
        <v>8.9198856180000003</v>
      </c>
      <c r="P34" s="180">
        <f t="shared" si="64"/>
        <v>8.9198856180000003</v>
      </c>
      <c r="Q34" s="180">
        <f t="shared" si="65"/>
        <v>8.9198856180000003</v>
      </c>
      <c r="R34" s="180">
        <f t="shared" si="66"/>
        <v>8.9198856180000003</v>
      </c>
      <c r="S34" s="180">
        <f t="shared" si="67"/>
        <v>8.9198856180000003</v>
      </c>
      <c r="T34" s="180">
        <f t="shared" si="68"/>
        <v>8.9198856180000003</v>
      </c>
      <c r="U34" s="180">
        <f t="shared" si="69"/>
        <v>8.9198856180000003</v>
      </c>
      <c r="V34" s="180">
        <f t="shared" si="70"/>
        <v>8.9198856180000003</v>
      </c>
      <c r="W34" s="180">
        <f t="shared" si="71"/>
        <v>8.9198856180000003</v>
      </c>
      <c r="X34" s="180">
        <f t="shared" si="72"/>
        <v>8.9198856180000003</v>
      </c>
      <c r="Y34" s="180">
        <f t="shared" si="73"/>
        <v>8.9198856180000003</v>
      </c>
      <c r="Z34" s="180">
        <f t="shared" si="74"/>
        <v>8.9198856180000003</v>
      </c>
      <c r="AA34" s="180">
        <f t="shared" si="75"/>
        <v>8.9198856180000003</v>
      </c>
      <c r="AB34" s="180">
        <f t="shared" si="76"/>
        <v>8.9198856180000003</v>
      </c>
      <c r="AC34" s="180">
        <f t="shared" si="77"/>
        <v>8.9198856180000003</v>
      </c>
      <c r="AD34" s="180">
        <f t="shared" si="78"/>
        <v>8.9198856180000003</v>
      </c>
      <c r="AE34" s="180">
        <f t="shared" si="79"/>
        <v>8.9198856180000003</v>
      </c>
      <c r="AF34" s="180">
        <f t="shared" si="80"/>
        <v>8.9198856180000003</v>
      </c>
      <c r="AG34" s="180">
        <f t="shared" si="81"/>
        <v>8.9198856180000003</v>
      </c>
      <c r="AH34" s="180">
        <f t="shared" si="82"/>
        <v>8.9198856180000003</v>
      </c>
      <c r="AI34" s="180">
        <f t="shared" si="83"/>
        <v>8.9198856180000003</v>
      </c>
      <c r="AJ34" s="180">
        <f t="shared" si="84"/>
        <v>8.9198856180000003</v>
      </c>
      <c r="AK34" s="180">
        <f t="shared" si="85"/>
        <v>8.9198856180000003</v>
      </c>
      <c r="AL34" s="180">
        <f t="shared" si="86"/>
        <v>8.9198856180000003</v>
      </c>
      <c r="AM34" s="180">
        <f t="shared" si="87"/>
        <v>8.9198856180000003</v>
      </c>
      <c r="AN34" s="180">
        <f t="shared" si="88"/>
        <v>8.9198856180000003</v>
      </c>
      <c r="AO34" s="180">
        <v>0</v>
      </c>
      <c r="AP34" s="180">
        <f t="shared" si="53"/>
        <v>0</v>
      </c>
      <c r="AQ34" s="180">
        <f t="shared" si="54"/>
        <v>0</v>
      </c>
      <c r="AR34" s="180">
        <f t="shared" si="55"/>
        <v>0</v>
      </c>
      <c r="AS34" s="180">
        <f t="shared" si="56"/>
        <v>0</v>
      </c>
      <c r="AT34" s="180">
        <f t="shared" si="57"/>
        <v>0</v>
      </c>
      <c r="AU34" s="180">
        <f t="shared" si="58"/>
        <v>0</v>
      </c>
      <c r="AV34" s="211">
        <f>SUM(E34:AU34)</f>
        <v>267.59656853999996</v>
      </c>
    </row>
    <row r="35" spans="1:48" x14ac:dyDescent="0.3">
      <c r="A35" s="183" t="s">
        <v>636</v>
      </c>
      <c r="B35" s="199"/>
      <c r="C35" s="185">
        <f>SUM(C31:C34)</f>
        <v>111.81743510386255</v>
      </c>
      <c r="D35" s="208">
        <f>K35/C35</f>
        <v>0.8</v>
      </c>
      <c r="E35" s="86"/>
      <c r="F35" s="75"/>
      <c r="G35" s="78"/>
      <c r="H35" s="78"/>
      <c r="I35" s="78"/>
      <c r="J35" s="95"/>
      <c r="K35" s="185">
        <f t="shared" ref="K35:AV35" si="89">SUM(K31:K34)</f>
        <v>89.45394808309004</v>
      </c>
      <c r="L35" s="185">
        <f t="shared" si="89"/>
        <v>89.45394808309004</v>
      </c>
      <c r="M35" s="185">
        <f t="shared" si="89"/>
        <v>89.45394808309004</v>
      </c>
      <c r="N35" s="185">
        <f t="shared" si="89"/>
        <v>89.45394808309004</v>
      </c>
      <c r="O35" s="185">
        <f t="shared" si="89"/>
        <v>89.45394808309004</v>
      </c>
      <c r="P35" s="185">
        <f t="shared" si="89"/>
        <v>89.45394808309004</v>
      </c>
      <c r="Q35" s="185">
        <f t="shared" si="89"/>
        <v>89.45394808309004</v>
      </c>
      <c r="R35" s="185">
        <f t="shared" si="89"/>
        <v>89.45394808309004</v>
      </c>
      <c r="S35" s="185">
        <f t="shared" si="89"/>
        <v>89.45394808309004</v>
      </c>
      <c r="T35" s="185">
        <f t="shared" si="89"/>
        <v>89.45394808309004</v>
      </c>
      <c r="U35" s="185">
        <f t="shared" si="89"/>
        <v>89.45394808309004</v>
      </c>
      <c r="V35" s="185">
        <f t="shared" si="89"/>
        <v>89.45394808309004</v>
      </c>
      <c r="W35" s="185">
        <f t="shared" si="89"/>
        <v>89.45394808309004</v>
      </c>
      <c r="X35" s="185">
        <f t="shared" si="89"/>
        <v>89.45394808309004</v>
      </c>
      <c r="Y35" s="185">
        <f t="shared" si="89"/>
        <v>89.45394808309004</v>
      </c>
      <c r="Z35" s="185">
        <f t="shared" si="89"/>
        <v>89.45394808309004</v>
      </c>
      <c r="AA35" s="185">
        <f t="shared" si="89"/>
        <v>89.45394808309004</v>
      </c>
      <c r="AB35" s="185">
        <f t="shared" si="89"/>
        <v>89.45394808309004</v>
      </c>
      <c r="AC35" s="185">
        <f t="shared" si="89"/>
        <v>89.45394808309004</v>
      </c>
      <c r="AD35" s="185">
        <f t="shared" si="89"/>
        <v>89.45394808309004</v>
      </c>
      <c r="AE35" s="185">
        <f t="shared" si="89"/>
        <v>89.45394808309004</v>
      </c>
      <c r="AF35" s="185">
        <f t="shared" si="89"/>
        <v>89.45394808309004</v>
      </c>
      <c r="AG35" s="185">
        <f t="shared" si="89"/>
        <v>89.45394808309004</v>
      </c>
      <c r="AH35" s="185">
        <f t="shared" si="89"/>
        <v>89.45394808309004</v>
      </c>
      <c r="AI35" s="185">
        <f t="shared" si="89"/>
        <v>89.45394808309004</v>
      </c>
      <c r="AJ35" s="185">
        <f t="shared" si="89"/>
        <v>89.45394808309004</v>
      </c>
      <c r="AK35" s="185">
        <f t="shared" si="89"/>
        <v>89.45394808309004</v>
      </c>
      <c r="AL35" s="185">
        <f t="shared" si="89"/>
        <v>89.45394808309004</v>
      </c>
      <c r="AM35" s="185">
        <f t="shared" si="89"/>
        <v>89.45394808309004</v>
      </c>
      <c r="AN35" s="185">
        <f t="shared" si="89"/>
        <v>89.45394808309004</v>
      </c>
      <c r="AO35" s="185">
        <f t="shared" si="89"/>
        <v>0</v>
      </c>
      <c r="AP35" s="185">
        <f t="shared" si="89"/>
        <v>0</v>
      </c>
      <c r="AQ35" s="185">
        <f t="shared" si="89"/>
        <v>0</v>
      </c>
      <c r="AR35" s="185">
        <f t="shared" si="89"/>
        <v>0</v>
      </c>
      <c r="AS35" s="185">
        <f t="shared" si="89"/>
        <v>0</v>
      </c>
      <c r="AT35" s="185">
        <f t="shared" si="89"/>
        <v>0</v>
      </c>
      <c r="AU35" s="185">
        <f t="shared" si="89"/>
        <v>0</v>
      </c>
      <c r="AV35" s="177">
        <f t="shared" si="89"/>
        <v>2683.6184424927028</v>
      </c>
    </row>
    <row r="36" spans="1:48" x14ac:dyDescent="0.3">
      <c r="A36" s="183" t="s">
        <v>637</v>
      </c>
      <c r="B36" s="188"/>
      <c r="C36" s="189"/>
      <c r="D36" s="200"/>
      <c r="E36" s="78"/>
      <c r="F36" s="78"/>
      <c r="G36" s="79"/>
      <c r="H36" s="79"/>
      <c r="I36" s="79"/>
      <c r="J36" s="139"/>
      <c r="K36" s="177">
        <v>0</v>
      </c>
      <c r="L36" s="177">
        <f t="shared" ref="L36" si="90">K35-L35</f>
        <v>0</v>
      </c>
      <c r="M36" s="177">
        <f t="shared" ref="M36" si="91">L35-M35</f>
        <v>0</v>
      </c>
      <c r="N36" s="177">
        <f t="shared" ref="N36" si="92">M35-N35</f>
        <v>0</v>
      </c>
      <c r="O36" s="177">
        <f t="shared" ref="O36" si="93">N35-O35</f>
        <v>0</v>
      </c>
      <c r="P36" s="177">
        <f t="shared" ref="P36" si="94">O35-P35</f>
        <v>0</v>
      </c>
      <c r="Q36" s="177">
        <f t="shared" ref="Q36" si="95">P35-Q35</f>
        <v>0</v>
      </c>
      <c r="R36" s="177">
        <f t="shared" ref="R36" si="96">Q35-R35</f>
        <v>0</v>
      </c>
      <c r="S36" s="177">
        <f t="shared" ref="S36" si="97">R35-S35</f>
        <v>0</v>
      </c>
      <c r="T36" s="177">
        <f t="shared" ref="T36" si="98">S35-T35</f>
        <v>0</v>
      </c>
      <c r="U36" s="177">
        <f t="shared" ref="U36" si="99">T35-U35</f>
        <v>0</v>
      </c>
      <c r="V36" s="177">
        <f t="shared" ref="V36" si="100">U35-V35</f>
        <v>0</v>
      </c>
      <c r="W36" s="177">
        <f t="shared" ref="W36" si="101">V35-W35</f>
        <v>0</v>
      </c>
      <c r="X36" s="177">
        <f t="shared" ref="X36" si="102">W35-X35</f>
        <v>0</v>
      </c>
      <c r="Y36" s="177">
        <f t="shared" ref="Y36" si="103">X35-Y35</f>
        <v>0</v>
      </c>
      <c r="Z36" s="177">
        <f t="shared" ref="Z36" si="104">Y35-Z35</f>
        <v>0</v>
      </c>
      <c r="AA36" s="177">
        <f t="shared" ref="AA36" si="105">Z35-AA35</f>
        <v>0</v>
      </c>
      <c r="AB36" s="177">
        <f t="shared" ref="AB36" si="106">AA35-AB35</f>
        <v>0</v>
      </c>
      <c r="AC36" s="177">
        <f t="shared" ref="AC36" si="107">AB35-AC35</f>
        <v>0</v>
      </c>
      <c r="AD36" s="177">
        <f t="shared" ref="AD36" si="108">AC35-AD35</f>
        <v>0</v>
      </c>
      <c r="AE36" s="177">
        <f t="shared" ref="AE36" si="109">AD35-AE35</f>
        <v>0</v>
      </c>
      <c r="AF36" s="177">
        <f t="shared" ref="AF36" si="110">AE35-AF35</f>
        <v>0</v>
      </c>
      <c r="AG36" s="177">
        <f t="shared" ref="AG36" si="111">AF35-AG35</f>
        <v>0</v>
      </c>
      <c r="AH36" s="177">
        <f t="shared" ref="AH36" si="112">AG35-AH35</f>
        <v>0</v>
      </c>
      <c r="AI36" s="177">
        <f t="shared" ref="AI36" si="113">AH35-AI35</f>
        <v>0</v>
      </c>
      <c r="AJ36" s="177">
        <f t="shared" ref="AJ36" si="114">AI35-AJ35</f>
        <v>0</v>
      </c>
      <c r="AK36" s="177">
        <f t="shared" ref="AK36" si="115">AJ35-AK35</f>
        <v>0</v>
      </c>
      <c r="AL36" s="177">
        <f t="shared" ref="AL36" si="116">AK35-AL35</f>
        <v>0</v>
      </c>
      <c r="AM36" s="177">
        <f t="shared" ref="AM36" si="117">AL35-AM35</f>
        <v>0</v>
      </c>
      <c r="AN36" s="177">
        <f t="shared" ref="AN36" si="118">AM35-AN35</f>
        <v>0</v>
      </c>
      <c r="AO36" s="177">
        <f t="shared" ref="AO36" si="119">AN35-AO35</f>
        <v>89.45394808309004</v>
      </c>
      <c r="AP36" s="177">
        <f t="shared" ref="AP36" si="120">AO35-AP35</f>
        <v>0</v>
      </c>
      <c r="AQ36" s="177">
        <f t="shared" ref="AQ36" si="121">AP35-AQ35</f>
        <v>0</v>
      </c>
      <c r="AR36" s="177">
        <f t="shared" ref="AR36" si="122">AQ35-AR35</f>
        <v>0</v>
      </c>
      <c r="AS36" s="177">
        <f t="shared" ref="AS36" si="123">AR35-AS35</f>
        <v>0</v>
      </c>
      <c r="AT36" s="177">
        <f t="shared" ref="AT36" si="124">AS35-AT35</f>
        <v>0</v>
      </c>
      <c r="AU36" s="177">
        <f t="shared" ref="AU36" si="125">AT35-AU35</f>
        <v>0</v>
      </c>
      <c r="AV36" s="63"/>
    </row>
    <row r="37" spans="1:48" x14ac:dyDescent="0.3">
      <c r="A37" s="183" t="s">
        <v>638</v>
      </c>
      <c r="B37" s="188"/>
      <c r="C37" s="189"/>
      <c r="D37" s="189"/>
      <c r="E37" s="75"/>
      <c r="F37" s="75"/>
      <c r="G37" s="80"/>
      <c r="H37" s="80"/>
      <c r="I37" s="80"/>
      <c r="J37" s="95"/>
      <c r="K37" s="177">
        <f>$K35-K35</f>
        <v>0</v>
      </c>
      <c r="L37" s="177">
        <f t="shared" ref="L37" si="126">$K35-L35</f>
        <v>0</v>
      </c>
      <c r="M37" s="177">
        <f t="shared" ref="M37:AU37" si="127">$K35-M35</f>
        <v>0</v>
      </c>
      <c r="N37" s="177">
        <f t="shared" si="127"/>
        <v>0</v>
      </c>
      <c r="O37" s="177">
        <f t="shared" si="127"/>
        <v>0</v>
      </c>
      <c r="P37" s="177">
        <f t="shared" si="127"/>
        <v>0</v>
      </c>
      <c r="Q37" s="177">
        <f t="shared" si="127"/>
        <v>0</v>
      </c>
      <c r="R37" s="177">
        <f t="shared" si="127"/>
        <v>0</v>
      </c>
      <c r="S37" s="177">
        <f t="shared" si="127"/>
        <v>0</v>
      </c>
      <c r="T37" s="177">
        <f t="shared" si="127"/>
        <v>0</v>
      </c>
      <c r="U37" s="177">
        <f t="shared" si="127"/>
        <v>0</v>
      </c>
      <c r="V37" s="177">
        <f t="shared" si="127"/>
        <v>0</v>
      </c>
      <c r="W37" s="177">
        <f t="shared" si="127"/>
        <v>0</v>
      </c>
      <c r="X37" s="177">
        <f t="shared" si="127"/>
        <v>0</v>
      </c>
      <c r="Y37" s="177">
        <f t="shared" si="127"/>
        <v>0</v>
      </c>
      <c r="Z37" s="177">
        <f t="shared" si="127"/>
        <v>0</v>
      </c>
      <c r="AA37" s="177">
        <f t="shared" si="127"/>
        <v>0</v>
      </c>
      <c r="AB37" s="177">
        <f t="shared" si="127"/>
        <v>0</v>
      </c>
      <c r="AC37" s="177">
        <f t="shared" si="127"/>
        <v>0</v>
      </c>
      <c r="AD37" s="177">
        <f t="shared" si="127"/>
        <v>0</v>
      </c>
      <c r="AE37" s="177">
        <f t="shared" si="127"/>
        <v>0</v>
      </c>
      <c r="AF37" s="177">
        <f t="shared" si="127"/>
        <v>0</v>
      </c>
      <c r="AG37" s="177">
        <f t="shared" si="127"/>
        <v>0</v>
      </c>
      <c r="AH37" s="177">
        <f t="shared" si="127"/>
        <v>0</v>
      </c>
      <c r="AI37" s="177">
        <f t="shared" si="127"/>
        <v>0</v>
      </c>
      <c r="AJ37" s="177">
        <f t="shared" si="127"/>
        <v>0</v>
      </c>
      <c r="AK37" s="177">
        <f t="shared" si="127"/>
        <v>0</v>
      </c>
      <c r="AL37" s="177">
        <f t="shared" si="127"/>
        <v>0</v>
      </c>
      <c r="AM37" s="177">
        <f t="shared" si="127"/>
        <v>0</v>
      </c>
      <c r="AN37" s="177">
        <f t="shared" si="127"/>
        <v>0</v>
      </c>
      <c r="AO37" s="177">
        <f t="shared" si="127"/>
        <v>89.45394808309004</v>
      </c>
      <c r="AP37" s="177">
        <f t="shared" si="127"/>
        <v>89.45394808309004</v>
      </c>
      <c r="AQ37" s="177">
        <f t="shared" si="127"/>
        <v>89.45394808309004</v>
      </c>
      <c r="AR37" s="177">
        <f t="shared" si="127"/>
        <v>89.45394808309004</v>
      </c>
      <c r="AS37" s="177">
        <f t="shared" si="127"/>
        <v>89.45394808309004</v>
      </c>
      <c r="AT37" s="177">
        <f t="shared" si="127"/>
        <v>89.45394808309004</v>
      </c>
      <c r="AU37" s="177">
        <f t="shared" si="127"/>
        <v>89.45394808309004</v>
      </c>
      <c r="AV37" s="64"/>
    </row>
    <row r="38" spans="1:48" collapsed="1" x14ac:dyDescent="0.3">
      <c r="A38" s="30"/>
      <c r="B38" s="30"/>
      <c r="C38" s="30"/>
      <c r="D38" s="30"/>
      <c r="E38" s="30"/>
      <c r="F38" s="30"/>
      <c r="G38" s="30"/>
      <c r="H38" s="30"/>
      <c r="I38" s="30"/>
      <c r="J38" s="30"/>
      <c r="K38" s="30"/>
      <c r="L38" s="30"/>
      <c r="M38" s="30"/>
      <c r="N38" s="30"/>
      <c r="O38" s="30"/>
      <c r="P38" s="30"/>
      <c r="Q38" s="30"/>
      <c r="R38" s="30"/>
      <c r="S38" s="30"/>
      <c r="T38" s="30"/>
      <c r="U38" s="30"/>
      <c r="V38" s="30"/>
    </row>
    <row r="39" spans="1:48" x14ac:dyDescent="0.3">
      <c r="A39" s="316" t="s">
        <v>683</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row>
    <row r="40" spans="1:48" ht="15.75" customHeight="1" x14ac:dyDescent="0.3">
      <c r="A40" s="508" t="s">
        <v>245</v>
      </c>
      <c r="B40" s="510" t="s">
        <v>0</v>
      </c>
      <c r="C40" s="510" t="s">
        <v>288</v>
      </c>
      <c r="D40" s="510" t="s">
        <v>57</v>
      </c>
      <c r="E40" s="112"/>
      <c r="F40" s="108"/>
      <c r="G40" s="108"/>
      <c r="H40" s="108"/>
      <c r="I40" s="108"/>
      <c r="J40" s="108"/>
      <c r="K40" s="112" t="s">
        <v>72</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491" t="s">
        <v>1</v>
      </c>
    </row>
    <row r="41" spans="1:48" x14ac:dyDescent="0.3">
      <c r="A41" s="513"/>
      <c r="B41" s="512"/>
      <c r="C41" s="512"/>
      <c r="D41" s="511"/>
      <c r="E41" s="1">
        <f t="shared" ref="E41:AU41" si="128">E30</f>
        <v>2018</v>
      </c>
      <c r="F41" s="1">
        <f t="shared" si="128"/>
        <v>2019</v>
      </c>
      <c r="G41" s="1">
        <f t="shared" si="128"/>
        <v>2020</v>
      </c>
      <c r="H41" s="1">
        <f t="shared" si="128"/>
        <v>2021</v>
      </c>
      <c r="I41" s="1">
        <f t="shared" si="128"/>
        <v>2022</v>
      </c>
      <c r="J41" s="1">
        <f t="shared" si="128"/>
        <v>2023</v>
      </c>
      <c r="K41" s="1">
        <f t="shared" si="128"/>
        <v>2024</v>
      </c>
      <c r="L41" s="1">
        <f t="shared" si="128"/>
        <v>2025</v>
      </c>
      <c r="M41" s="1">
        <f t="shared" si="128"/>
        <v>2026</v>
      </c>
      <c r="N41" s="1">
        <f t="shared" si="128"/>
        <v>2027</v>
      </c>
      <c r="O41" s="1">
        <f t="shared" si="128"/>
        <v>2028</v>
      </c>
      <c r="P41" s="1">
        <f t="shared" si="128"/>
        <v>2029</v>
      </c>
      <c r="Q41" s="1">
        <f t="shared" si="128"/>
        <v>2030</v>
      </c>
      <c r="R41" s="1">
        <f t="shared" si="128"/>
        <v>2031</v>
      </c>
      <c r="S41" s="1">
        <f t="shared" si="128"/>
        <v>2032</v>
      </c>
      <c r="T41" s="1">
        <f t="shared" si="128"/>
        <v>2033</v>
      </c>
      <c r="U41" s="1">
        <f t="shared" si="128"/>
        <v>2034</v>
      </c>
      <c r="V41" s="1">
        <f t="shared" si="128"/>
        <v>2035</v>
      </c>
      <c r="W41" s="1">
        <f t="shared" si="128"/>
        <v>2036</v>
      </c>
      <c r="X41" s="1">
        <f t="shared" si="128"/>
        <v>2037</v>
      </c>
      <c r="Y41" s="1">
        <f t="shared" si="128"/>
        <v>2038</v>
      </c>
      <c r="Z41" s="1">
        <f t="shared" si="128"/>
        <v>2039</v>
      </c>
      <c r="AA41" s="1">
        <f t="shared" si="128"/>
        <v>2040</v>
      </c>
      <c r="AB41" s="1">
        <f t="shared" si="128"/>
        <v>2041</v>
      </c>
      <c r="AC41" s="1">
        <f t="shared" si="128"/>
        <v>2042</v>
      </c>
      <c r="AD41" s="1">
        <f t="shared" si="128"/>
        <v>2043</v>
      </c>
      <c r="AE41" s="1">
        <f t="shared" si="128"/>
        <v>2044</v>
      </c>
      <c r="AF41" s="1">
        <f t="shared" si="128"/>
        <v>2045</v>
      </c>
      <c r="AG41" s="1">
        <f t="shared" si="128"/>
        <v>2046</v>
      </c>
      <c r="AH41" s="1">
        <f t="shared" si="128"/>
        <v>2047</v>
      </c>
      <c r="AI41" s="1">
        <f t="shared" si="128"/>
        <v>2048</v>
      </c>
      <c r="AJ41" s="1">
        <f t="shared" si="128"/>
        <v>2049</v>
      </c>
      <c r="AK41" s="1">
        <f t="shared" si="128"/>
        <v>2050</v>
      </c>
      <c r="AL41" s="1">
        <f t="shared" si="128"/>
        <v>2051</v>
      </c>
      <c r="AM41" s="1">
        <f t="shared" si="128"/>
        <v>2052</v>
      </c>
      <c r="AN41" s="1">
        <f t="shared" si="128"/>
        <v>2053</v>
      </c>
      <c r="AO41" s="1">
        <f t="shared" si="128"/>
        <v>2054</v>
      </c>
      <c r="AP41" s="1">
        <f t="shared" si="128"/>
        <v>2055</v>
      </c>
      <c r="AQ41" s="1">
        <f t="shared" si="128"/>
        <v>2056</v>
      </c>
      <c r="AR41" s="1">
        <f t="shared" si="128"/>
        <v>2057</v>
      </c>
      <c r="AS41" s="1">
        <f t="shared" si="128"/>
        <v>2058</v>
      </c>
      <c r="AT41" s="1">
        <f t="shared" si="128"/>
        <v>2059</v>
      </c>
      <c r="AU41" s="1">
        <f t="shared" si="128"/>
        <v>2060</v>
      </c>
      <c r="AV41" s="493"/>
    </row>
    <row r="42" spans="1:48" x14ac:dyDescent="0.3">
      <c r="A42" s="222" t="s">
        <v>88</v>
      </c>
      <c r="B42" s="223">
        <v>30</v>
      </c>
      <c r="C42" s="180">
        <v>14.03334236278995</v>
      </c>
      <c r="D42" s="224">
        <f>K42/C42</f>
        <v>0.8</v>
      </c>
      <c r="E42" s="77"/>
      <c r="F42" s="123"/>
      <c r="G42" s="27"/>
      <c r="H42" s="27"/>
      <c r="I42" s="27"/>
      <c r="J42" s="225"/>
      <c r="K42" s="180">
        <v>11.226673890231961</v>
      </c>
      <c r="L42" s="180">
        <f t="shared" ref="L42:AA42" si="129">K42</f>
        <v>11.226673890231961</v>
      </c>
      <c r="M42" s="180">
        <f t="shared" si="129"/>
        <v>11.226673890231961</v>
      </c>
      <c r="N42" s="180">
        <f t="shared" si="129"/>
        <v>11.226673890231961</v>
      </c>
      <c r="O42" s="180">
        <f t="shared" si="129"/>
        <v>11.226673890231961</v>
      </c>
      <c r="P42" s="180">
        <f t="shared" si="129"/>
        <v>11.226673890231961</v>
      </c>
      <c r="Q42" s="180">
        <f t="shared" si="129"/>
        <v>11.226673890231961</v>
      </c>
      <c r="R42" s="180">
        <f t="shared" si="129"/>
        <v>11.226673890231961</v>
      </c>
      <c r="S42" s="180">
        <f t="shared" si="129"/>
        <v>11.226673890231961</v>
      </c>
      <c r="T42" s="180">
        <f t="shared" si="129"/>
        <v>11.226673890231961</v>
      </c>
      <c r="U42" s="180">
        <f t="shared" si="129"/>
        <v>11.226673890231961</v>
      </c>
      <c r="V42" s="180">
        <f t="shared" si="129"/>
        <v>11.226673890231961</v>
      </c>
      <c r="W42" s="180">
        <f t="shared" si="129"/>
        <v>11.226673890231961</v>
      </c>
      <c r="X42" s="180">
        <f t="shared" si="129"/>
        <v>11.226673890231961</v>
      </c>
      <c r="Y42" s="180">
        <f t="shared" si="129"/>
        <v>11.226673890231961</v>
      </c>
      <c r="Z42" s="180">
        <f t="shared" si="129"/>
        <v>11.226673890231961</v>
      </c>
      <c r="AA42" s="180">
        <f t="shared" si="129"/>
        <v>11.226673890231961</v>
      </c>
      <c r="AB42" s="180">
        <f t="shared" ref="AB42:AU42" si="130">AA42</f>
        <v>11.226673890231961</v>
      </c>
      <c r="AC42" s="180">
        <f t="shared" si="130"/>
        <v>11.226673890231961</v>
      </c>
      <c r="AD42" s="180">
        <f t="shared" si="130"/>
        <v>11.226673890231961</v>
      </c>
      <c r="AE42" s="180">
        <f t="shared" si="130"/>
        <v>11.226673890231961</v>
      </c>
      <c r="AF42" s="180">
        <f t="shared" si="130"/>
        <v>11.226673890231961</v>
      </c>
      <c r="AG42" s="180">
        <f t="shared" si="130"/>
        <v>11.226673890231961</v>
      </c>
      <c r="AH42" s="180">
        <f t="shared" si="130"/>
        <v>11.226673890231961</v>
      </c>
      <c r="AI42" s="180">
        <f t="shared" si="130"/>
        <v>11.226673890231961</v>
      </c>
      <c r="AJ42" s="180">
        <f t="shared" si="130"/>
        <v>11.226673890231961</v>
      </c>
      <c r="AK42" s="180">
        <f t="shared" si="130"/>
        <v>11.226673890231961</v>
      </c>
      <c r="AL42" s="180">
        <f t="shared" si="130"/>
        <v>11.226673890231961</v>
      </c>
      <c r="AM42" s="180">
        <f t="shared" si="130"/>
        <v>11.226673890231961</v>
      </c>
      <c r="AN42" s="180">
        <f t="shared" si="130"/>
        <v>11.226673890231961</v>
      </c>
      <c r="AO42" s="180">
        <v>0</v>
      </c>
      <c r="AP42" s="180">
        <f t="shared" si="130"/>
        <v>0</v>
      </c>
      <c r="AQ42" s="180">
        <f t="shared" si="130"/>
        <v>0</v>
      </c>
      <c r="AR42" s="180">
        <f t="shared" si="130"/>
        <v>0</v>
      </c>
      <c r="AS42" s="180">
        <f t="shared" si="130"/>
        <v>0</v>
      </c>
      <c r="AT42" s="180">
        <f t="shared" si="130"/>
        <v>0</v>
      </c>
      <c r="AU42" s="180">
        <f t="shared" si="130"/>
        <v>0</v>
      </c>
      <c r="AV42" s="211">
        <f>SUM(E42:AU42)</f>
        <v>336.80021670695868</v>
      </c>
    </row>
    <row r="43" spans="1:48" x14ac:dyDescent="0.3">
      <c r="A43" s="183" t="s">
        <v>636</v>
      </c>
      <c r="B43" s="199"/>
      <c r="C43" s="185">
        <f>SUM(C42:C42)</f>
        <v>14.03334236278995</v>
      </c>
      <c r="D43" s="208">
        <f>K43/C43</f>
        <v>0.8</v>
      </c>
      <c r="E43" s="86"/>
      <c r="F43" s="75"/>
      <c r="G43" s="78"/>
      <c r="H43" s="78"/>
      <c r="I43" s="78"/>
      <c r="J43" s="95"/>
      <c r="K43" s="185">
        <f t="shared" ref="K43:AV43" si="131">SUM(K42:K42)</f>
        <v>11.226673890231961</v>
      </c>
      <c r="L43" s="185">
        <f t="shared" si="131"/>
        <v>11.226673890231961</v>
      </c>
      <c r="M43" s="185">
        <f t="shared" si="131"/>
        <v>11.226673890231961</v>
      </c>
      <c r="N43" s="185">
        <f t="shared" si="131"/>
        <v>11.226673890231961</v>
      </c>
      <c r="O43" s="185">
        <f t="shared" si="131"/>
        <v>11.226673890231961</v>
      </c>
      <c r="P43" s="185">
        <f t="shared" si="131"/>
        <v>11.226673890231961</v>
      </c>
      <c r="Q43" s="185">
        <f t="shared" si="131"/>
        <v>11.226673890231961</v>
      </c>
      <c r="R43" s="185">
        <f t="shared" si="131"/>
        <v>11.226673890231961</v>
      </c>
      <c r="S43" s="185">
        <f t="shared" si="131"/>
        <v>11.226673890231961</v>
      </c>
      <c r="T43" s="185">
        <f t="shared" si="131"/>
        <v>11.226673890231961</v>
      </c>
      <c r="U43" s="185">
        <f t="shared" si="131"/>
        <v>11.226673890231961</v>
      </c>
      <c r="V43" s="185">
        <f t="shared" si="131"/>
        <v>11.226673890231961</v>
      </c>
      <c r="W43" s="185">
        <f t="shared" si="131"/>
        <v>11.226673890231961</v>
      </c>
      <c r="X43" s="185">
        <f t="shared" si="131"/>
        <v>11.226673890231961</v>
      </c>
      <c r="Y43" s="185">
        <f t="shared" si="131"/>
        <v>11.226673890231961</v>
      </c>
      <c r="Z43" s="185">
        <f t="shared" si="131"/>
        <v>11.226673890231961</v>
      </c>
      <c r="AA43" s="185">
        <f t="shared" si="131"/>
        <v>11.226673890231961</v>
      </c>
      <c r="AB43" s="185">
        <f t="shared" si="131"/>
        <v>11.226673890231961</v>
      </c>
      <c r="AC43" s="185">
        <f t="shared" si="131"/>
        <v>11.226673890231961</v>
      </c>
      <c r="AD43" s="185">
        <f t="shared" si="131"/>
        <v>11.226673890231961</v>
      </c>
      <c r="AE43" s="185">
        <f t="shared" si="131"/>
        <v>11.226673890231961</v>
      </c>
      <c r="AF43" s="185">
        <f t="shared" si="131"/>
        <v>11.226673890231961</v>
      </c>
      <c r="AG43" s="185">
        <f t="shared" si="131"/>
        <v>11.226673890231961</v>
      </c>
      <c r="AH43" s="185">
        <f t="shared" si="131"/>
        <v>11.226673890231961</v>
      </c>
      <c r="AI43" s="185">
        <f t="shared" si="131"/>
        <v>11.226673890231961</v>
      </c>
      <c r="AJ43" s="185">
        <f t="shared" si="131"/>
        <v>11.226673890231961</v>
      </c>
      <c r="AK43" s="185">
        <f t="shared" si="131"/>
        <v>11.226673890231961</v>
      </c>
      <c r="AL43" s="185">
        <f t="shared" si="131"/>
        <v>11.226673890231961</v>
      </c>
      <c r="AM43" s="185">
        <f t="shared" si="131"/>
        <v>11.226673890231961</v>
      </c>
      <c r="AN43" s="185">
        <f t="shared" si="131"/>
        <v>11.226673890231961</v>
      </c>
      <c r="AO43" s="185">
        <f t="shared" si="131"/>
        <v>0</v>
      </c>
      <c r="AP43" s="185">
        <f t="shared" si="131"/>
        <v>0</v>
      </c>
      <c r="AQ43" s="185">
        <f t="shared" si="131"/>
        <v>0</v>
      </c>
      <c r="AR43" s="185">
        <f t="shared" si="131"/>
        <v>0</v>
      </c>
      <c r="AS43" s="185">
        <f t="shared" si="131"/>
        <v>0</v>
      </c>
      <c r="AT43" s="185">
        <f t="shared" si="131"/>
        <v>0</v>
      </c>
      <c r="AU43" s="185">
        <f t="shared" si="131"/>
        <v>0</v>
      </c>
      <c r="AV43" s="177">
        <f t="shared" si="131"/>
        <v>336.80021670695868</v>
      </c>
    </row>
    <row r="44" spans="1:48" x14ac:dyDescent="0.3">
      <c r="A44" s="183" t="s">
        <v>637</v>
      </c>
      <c r="B44" s="188"/>
      <c r="C44" s="189"/>
      <c r="D44" s="200"/>
      <c r="E44" s="78"/>
      <c r="F44" s="78"/>
      <c r="G44" s="79"/>
      <c r="H44" s="79"/>
      <c r="I44" s="79"/>
      <c r="J44" s="139"/>
      <c r="K44" s="177">
        <v>0</v>
      </c>
      <c r="L44" s="177">
        <f t="shared" ref="L44:AU44" si="132">K43-L43</f>
        <v>0</v>
      </c>
      <c r="M44" s="177">
        <f t="shared" si="132"/>
        <v>0</v>
      </c>
      <c r="N44" s="177">
        <f t="shared" si="132"/>
        <v>0</v>
      </c>
      <c r="O44" s="177">
        <f t="shared" si="132"/>
        <v>0</v>
      </c>
      <c r="P44" s="177">
        <f t="shared" si="132"/>
        <v>0</v>
      </c>
      <c r="Q44" s="177">
        <f t="shared" si="132"/>
        <v>0</v>
      </c>
      <c r="R44" s="177">
        <f t="shared" si="132"/>
        <v>0</v>
      </c>
      <c r="S44" s="177">
        <f t="shared" si="132"/>
        <v>0</v>
      </c>
      <c r="T44" s="177">
        <f t="shared" si="132"/>
        <v>0</v>
      </c>
      <c r="U44" s="177">
        <f t="shared" si="132"/>
        <v>0</v>
      </c>
      <c r="V44" s="177">
        <f t="shared" si="132"/>
        <v>0</v>
      </c>
      <c r="W44" s="177">
        <f t="shared" si="132"/>
        <v>0</v>
      </c>
      <c r="X44" s="177">
        <f t="shared" si="132"/>
        <v>0</v>
      </c>
      <c r="Y44" s="177">
        <f t="shared" si="132"/>
        <v>0</v>
      </c>
      <c r="Z44" s="177">
        <f t="shared" si="132"/>
        <v>0</v>
      </c>
      <c r="AA44" s="177">
        <f t="shared" si="132"/>
        <v>0</v>
      </c>
      <c r="AB44" s="177">
        <f t="shared" si="132"/>
        <v>0</v>
      </c>
      <c r="AC44" s="177">
        <f t="shared" si="132"/>
        <v>0</v>
      </c>
      <c r="AD44" s="177">
        <f t="shared" si="132"/>
        <v>0</v>
      </c>
      <c r="AE44" s="177">
        <f t="shared" si="132"/>
        <v>0</v>
      </c>
      <c r="AF44" s="177">
        <f t="shared" si="132"/>
        <v>0</v>
      </c>
      <c r="AG44" s="177">
        <f t="shared" si="132"/>
        <v>0</v>
      </c>
      <c r="AH44" s="177">
        <f t="shared" si="132"/>
        <v>0</v>
      </c>
      <c r="AI44" s="177">
        <f t="shared" si="132"/>
        <v>0</v>
      </c>
      <c r="AJ44" s="177">
        <f t="shared" si="132"/>
        <v>0</v>
      </c>
      <c r="AK44" s="177">
        <f t="shared" si="132"/>
        <v>0</v>
      </c>
      <c r="AL44" s="177">
        <f t="shared" si="132"/>
        <v>0</v>
      </c>
      <c r="AM44" s="177">
        <f t="shared" si="132"/>
        <v>0</v>
      </c>
      <c r="AN44" s="177">
        <f t="shared" si="132"/>
        <v>0</v>
      </c>
      <c r="AO44" s="177">
        <f t="shared" si="132"/>
        <v>11.226673890231961</v>
      </c>
      <c r="AP44" s="177">
        <f t="shared" si="132"/>
        <v>0</v>
      </c>
      <c r="AQ44" s="177">
        <f t="shared" si="132"/>
        <v>0</v>
      </c>
      <c r="AR44" s="177">
        <f t="shared" si="132"/>
        <v>0</v>
      </c>
      <c r="AS44" s="177">
        <f t="shared" si="132"/>
        <v>0</v>
      </c>
      <c r="AT44" s="177">
        <f t="shared" si="132"/>
        <v>0</v>
      </c>
      <c r="AU44" s="177">
        <f t="shared" si="132"/>
        <v>0</v>
      </c>
      <c r="AV44" s="63"/>
    </row>
    <row r="45" spans="1:48" x14ac:dyDescent="0.3">
      <c r="A45" s="183" t="s">
        <v>638</v>
      </c>
      <c r="B45" s="188"/>
      <c r="C45" s="189"/>
      <c r="D45" s="189"/>
      <c r="E45" s="75"/>
      <c r="F45" s="75"/>
      <c r="G45" s="80"/>
      <c r="H45" s="80"/>
      <c r="I45" s="80"/>
      <c r="J45" s="95"/>
      <c r="K45" s="177">
        <f>$K43-K43</f>
        <v>0</v>
      </c>
      <c r="L45" s="177">
        <f t="shared" ref="L45:AU45" si="133">$K43-L43</f>
        <v>0</v>
      </c>
      <c r="M45" s="177">
        <f t="shared" si="133"/>
        <v>0</v>
      </c>
      <c r="N45" s="177">
        <f t="shared" si="133"/>
        <v>0</v>
      </c>
      <c r="O45" s="177">
        <f t="shared" si="133"/>
        <v>0</v>
      </c>
      <c r="P45" s="177">
        <f t="shared" si="133"/>
        <v>0</v>
      </c>
      <c r="Q45" s="177">
        <f t="shared" si="133"/>
        <v>0</v>
      </c>
      <c r="R45" s="177">
        <f t="shared" si="133"/>
        <v>0</v>
      </c>
      <c r="S45" s="177">
        <f t="shared" si="133"/>
        <v>0</v>
      </c>
      <c r="T45" s="177">
        <f t="shared" si="133"/>
        <v>0</v>
      </c>
      <c r="U45" s="177">
        <f t="shared" si="133"/>
        <v>0</v>
      </c>
      <c r="V45" s="177">
        <f t="shared" si="133"/>
        <v>0</v>
      </c>
      <c r="W45" s="177">
        <f t="shared" si="133"/>
        <v>0</v>
      </c>
      <c r="X45" s="177">
        <f t="shared" si="133"/>
        <v>0</v>
      </c>
      <c r="Y45" s="177">
        <f t="shared" si="133"/>
        <v>0</v>
      </c>
      <c r="Z45" s="177">
        <f t="shared" si="133"/>
        <v>0</v>
      </c>
      <c r="AA45" s="177">
        <f t="shared" si="133"/>
        <v>0</v>
      </c>
      <c r="AB45" s="177">
        <f t="shared" si="133"/>
        <v>0</v>
      </c>
      <c r="AC45" s="177">
        <f t="shared" si="133"/>
        <v>0</v>
      </c>
      <c r="AD45" s="177">
        <f t="shared" si="133"/>
        <v>0</v>
      </c>
      <c r="AE45" s="177">
        <f t="shared" si="133"/>
        <v>0</v>
      </c>
      <c r="AF45" s="177">
        <f t="shared" si="133"/>
        <v>0</v>
      </c>
      <c r="AG45" s="177">
        <f t="shared" si="133"/>
        <v>0</v>
      </c>
      <c r="AH45" s="177">
        <f t="shared" si="133"/>
        <v>0</v>
      </c>
      <c r="AI45" s="177">
        <f t="shared" si="133"/>
        <v>0</v>
      </c>
      <c r="AJ45" s="177">
        <f t="shared" si="133"/>
        <v>0</v>
      </c>
      <c r="AK45" s="177">
        <f t="shared" si="133"/>
        <v>0</v>
      </c>
      <c r="AL45" s="177">
        <f t="shared" si="133"/>
        <v>0</v>
      </c>
      <c r="AM45" s="177">
        <f t="shared" si="133"/>
        <v>0</v>
      </c>
      <c r="AN45" s="177">
        <f t="shared" si="133"/>
        <v>0</v>
      </c>
      <c r="AO45" s="177">
        <f t="shared" si="133"/>
        <v>11.226673890231961</v>
      </c>
      <c r="AP45" s="177">
        <f t="shared" si="133"/>
        <v>11.226673890231961</v>
      </c>
      <c r="AQ45" s="177">
        <f t="shared" si="133"/>
        <v>11.226673890231961</v>
      </c>
      <c r="AR45" s="177">
        <f t="shared" si="133"/>
        <v>11.226673890231961</v>
      </c>
      <c r="AS45" s="177">
        <f t="shared" si="133"/>
        <v>11.226673890231961</v>
      </c>
      <c r="AT45" s="177">
        <f t="shared" si="133"/>
        <v>11.226673890231961</v>
      </c>
      <c r="AU45" s="177">
        <f t="shared" si="133"/>
        <v>11.226673890231961</v>
      </c>
      <c r="AV45" s="64"/>
    </row>
    <row r="46" spans="1:48" collapsed="1" x14ac:dyDescent="0.3">
      <c r="A46" s="30"/>
      <c r="B46" s="30"/>
      <c r="C46" s="30"/>
      <c r="D46" s="30"/>
      <c r="E46" s="30"/>
      <c r="F46" s="30"/>
      <c r="G46" s="30"/>
      <c r="H46" s="30"/>
      <c r="I46" s="30"/>
      <c r="J46" s="30"/>
      <c r="K46" s="30"/>
      <c r="L46" s="30"/>
      <c r="M46" s="30"/>
      <c r="N46" s="30"/>
      <c r="O46" s="30"/>
      <c r="P46" s="30"/>
      <c r="Q46" s="30"/>
      <c r="R46" s="30"/>
      <c r="S46" s="30"/>
      <c r="T46" s="30"/>
      <c r="U46" s="30"/>
      <c r="V46" s="30"/>
    </row>
    <row r="47" spans="1:48" x14ac:dyDescent="0.3">
      <c r="A47" s="543" t="s">
        <v>2</v>
      </c>
      <c r="B47" s="544"/>
      <c r="C47" s="544"/>
      <c r="D47" s="544"/>
      <c r="E47" s="544"/>
      <c r="F47" s="544"/>
      <c r="G47" s="544"/>
      <c r="H47" s="544"/>
      <c r="I47" s="544"/>
      <c r="J47" s="544"/>
      <c r="K47" s="544"/>
      <c r="L47" s="545"/>
    </row>
    <row r="48" spans="1:48" ht="33" customHeight="1" x14ac:dyDescent="0.3">
      <c r="A48" s="520" t="s">
        <v>696</v>
      </c>
      <c r="B48" s="521"/>
      <c r="C48" s="521"/>
      <c r="D48" s="521"/>
      <c r="E48" s="521"/>
      <c r="F48" s="521"/>
      <c r="G48" s="521"/>
      <c r="H48" s="521"/>
      <c r="I48" s="521"/>
      <c r="J48" s="521"/>
      <c r="K48" s="521"/>
      <c r="L48" s="522"/>
    </row>
    <row r="49" spans="11:11" x14ac:dyDescent="0.3">
      <c r="K49" s="444"/>
    </row>
  </sheetData>
  <mergeCells count="21">
    <mergeCell ref="AV4:AV5"/>
    <mergeCell ref="A40:A41"/>
    <mergeCell ref="B40:B41"/>
    <mergeCell ref="C40:C41"/>
    <mergeCell ref="D40:D41"/>
    <mergeCell ref="AV40:AV41"/>
    <mergeCell ref="A29:A30"/>
    <mergeCell ref="B29:B30"/>
    <mergeCell ref="C29:C30"/>
    <mergeCell ref="D29:D30"/>
    <mergeCell ref="AV29:AV30"/>
    <mergeCell ref="A16:A17"/>
    <mergeCell ref="B16:B17"/>
    <mergeCell ref="C16:C17"/>
    <mergeCell ref="D16:D17"/>
    <mergeCell ref="A4:A5"/>
    <mergeCell ref="B4:B5"/>
    <mergeCell ref="C4:C5"/>
    <mergeCell ref="D4:D5"/>
    <mergeCell ref="A47:L47"/>
    <mergeCell ref="A48:L48"/>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6CAC-5BD8-4ACA-89AB-850F192D2397}">
  <dimension ref="A1:AV21"/>
  <sheetViews>
    <sheetView workbookViewId="0">
      <selection activeCell="A17" sqref="A17"/>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652</v>
      </c>
    </row>
    <row r="2" spans="1:48" x14ac:dyDescent="0.3">
      <c r="A2" s="37"/>
    </row>
    <row r="3" spans="1:48" ht="15.75" customHeight="1" x14ac:dyDescent="0.3">
      <c r="A3" s="508" t="s">
        <v>70</v>
      </c>
      <c r="B3" s="510" t="s">
        <v>0</v>
      </c>
      <c r="C3" s="510" t="s">
        <v>282</v>
      </c>
      <c r="D3" s="510" t="s">
        <v>57</v>
      </c>
      <c r="E3" s="107"/>
      <c r="F3" s="50"/>
      <c r="G3" s="50"/>
      <c r="H3" s="50"/>
      <c r="I3" s="50"/>
      <c r="J3" s="50"/>
      <c r="K3" s="565"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s="195" customFormat="1" x14ac:dyDescent="0.3">
      <c r="A5" s="202" t="s">
        <v>653</v>
      </c>
      <c r="B5" s="431">
        <v>12.081408179127903</v>
      </c>
      <c r="C5" s="180">
        <v>45247.994522406276</v>
      </c>
      <c r="D5" s="364">
        <f>K5/C5</f>
        <v>0.90724416342218339</v>
      </c>
      <c r="E5" s="206"/>
      <c r="F5" s="206"/>
      <c r="G5" s="206"/>
      <c r="H5" s="206"/>
      <c r="I5" s="206"/>
      <c r="J5" s="206"/>
      <c r="K5" s="180">
        <v>41050.97893701202</v>
      </c>
      <c r="L5" s="180">
        <v>41050.97893701202</v>
      </c>
      <c r="M5" s="180">
        <v>41033.218250941442</v>
      </c>
      <c r="N5" s="180">
        <v>40870.253383873875</v>
      </c>
      <c r="O5" s="180">
        <v>40841.760054060687</v>
      </c>
      <c r="P5" s="180">
        <v>40733.703841488146</v>
      </c>
      <c r="Q5" s="180">
        <v>40160.160091041333</v>
      </c>
      <c r="R5" s="180">
        <v>39465.258888575423</v>
      </c>
      <c r="S5" s="180">
        <v>34618.042619058353</v>
      </c>
      <c r="T5" s="180">
        <v>34341.573419960303</v>
      </c>
      <c r="U5" s="180">
        <v>32129.332814859928</v>
      </c>
      <c r="V5" s="180">
        <v>24908.180926154702</v>
      </c>
      <c r="W5" s="180">
        <v>13039.396384517953</v>
      </c>
      <c r="X5" s="180">
        <v>12500.865651671305</v>
      </c>
      <c r="Y5" s="180">
        <v>12072.387656167728</v>
      </c>
      <c r="Z5" s="180">
        <v>3899.7940496632841</v>
      </c>
      <c r="AA5" s="180">
        <v>153.97825052774402</v>
      </c>
      <c r="AB5" s="180">
        <v>153.97825052774402</v>
      </c>
      <c r="AC5" s="180">
        <v>153.97825052774402</v>
      </c>
      <c r="AD5" s="180">
        <v>153.97825052774402</v>
      </c>
      <c r="AE5" s="180">
        <v>153.97825052774402</v>
      </c>
      <c r="AF5" s="180">
        <v>153.97825052774402</v>
      </c>
      <c r="AG5" s="180">
        <v>153.97825052774402</v>
      </c>
      <c r="AH5" s="180">
        <v>153.97825052774402</v>
      </c>
      <c r="AI5" s="180">
        <v>153.97825052774402</v>
      </c>
      <c r="AJ5" s="180">
        <v>0</v>
      </c>
      <c r="AK5" s="180">
        <v>0</v>
      </c>
      <c r="AL5" s="180">
        <v>0</v>
      </c>
      <c r="AM5" s="180">
        <v>0</v>
      </c>
      <c r="AN5" s="180">
        <v>0</v>
      </c>
      <c r="AO5" s="180">
        <v>0</v>
      </c>
      <c r="AP5" s="180">
        <v>0</v>
      </c>
      <c r="AQ5" s="180">
        <v>0</v>
      </c>
      <c r="AR5" s="180">
        <v>0</v>
      </c>
      <c r="AS5" s="180">
        <v>0</v>
      </c>
      <c r="AT5" s="180">
        <v>0</v>
      </c>
      <c r="AU5" s="180">
        <v>0</v>
      </c>
      <c r="AV5" s="211">
        <f>SUM(E5:AU5)</f>
        <v>494101.69016080827</v>
      </c>
    </row>
    <row r="6" spans="1:48" s="195" customFormat="1" x14ac:dyDescent="0.3">
      <c r="A6" s="202" t="s">
        <v>654</v>
      </c>
      <c r="B6" s="431">
        <v>14.999999999999996</v>
      </c>
      <c r="C6" s="180">
        <v>12311.007723344106</v>
      </c>
      <c r="D6" s="364">
        <f t="shared" ref="D6:D9" si="1">K6/C6</f>
        <v>0.91225927577323762</v>
      </c>
      <c r="E6" s="206"/>
      <c r="F6" s="206"/>
      <c r="G6" s="206"/>
      <c r="H6" s="206"/>
      <c r="I6" s="206"/>
      <c r="J6" s="206"/>
      <c r="K6" s="180">
        <v>11230.830989736629</v>
      </c>
      <c r="L6" s="180">
        <v>11230.830989736629</v>
      </c>
      <c r="M6" s="180">
        <v>11230.830989736629</v>
      </c>
      <c r="N6" s="180">
        <v>11230.830989736629</v>
      </c>
      <c r="O6" s="180">
        <v>11230.830989736629</v>
      </c>
      <c r="P6" s="180">
        <v>11230.830989736629</v>
      </c>
      <c r="Q6" s="180">
        <v>11230.830989736629</v>
      </c>
      <c r="R6" s="180">
        <v>11230.830989736629</v>
      </c>
      <c r="S6" s="180">
        <v>11230.830989736629</v>
      </c>
      <c r="T6" s="180">
        <v>11230.830989736629</v>
      </c>
      <c r="U6" s="180">
        <v>11230.830989736629</v>
      </c>
      <c r="V6" s="180">
        <v>11230.830989736629</v>
      </c>
      <c r="W6" s="180">
        <v>11230.830989736629</v>
      </c>
      <c r="X6" s="180">
        <v>11230.830989736629</v>
      </c>
      <c r="Y6" s="180">
        <v>11230.830989736629</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168462.46484604944</v>
      </c>
    </row>
    <row r="7" spans="1:48" s="195" customFormat="1" x14ac:dyDescent="0.3">
      <c r="A7" s="202" t="s">
        <v>655</v>
      </c>
      <c r="B7" s="431">
        <v>14.117945301489724</v>
      </c>
      <c r="C7" s="180">
        <v>2916.0428594100817</v>
      </c>
      <c r="D7" s="364">
        <f t="shared" si="1"/>
        <v>0.92949823149486321</v>
      </c>
      <c r="E7" s="206"/>
      <c r="F7" s="206"/>
      <c r="G7" s="206"/>
      <c r="H7" s="206"/>
      <c r="I7" s="206"/>
      <c r="J7" s="206"/>
      <c r="K7" s="180">
        <v>2710.4566807848951</v>
      </c>
      <c r="L7" s="180">
        <v>2710.4566807848951</v>
      </c>
      <c r="M7" s="180">
        <v>2710.4566807848951</v>
      </c>
      <c r="N7" s="180">
        <v>2710.4566807848951</v>
      </c>
      <c r="O7" s="180">
        <v>2710.4566807848951</v>
      </c>
      <c r="P7" s="180">
        <v>2566.994385808895</v>
      </c>
      <c r="Q7" s="180">
        <v>2566.994385808895</v>
      </c>
      <c r="R7" s="180">
        <v>2566.994385808895</v>
      </c>
      <c r="S7" s="180">
        <v>2549.7118034088949</v>
      </c>
      <c r="T7" s="180">
        <v>2549.7118034088949</v>
      </c>
      <c r="U7" s="180">
        <v>2483.1328944037391</v>
      </c>
      <c r="V7" s="180">
        <v>2483.1328944037391</v>
      </c>
      <c r="W7" s="180">
        <v>2483.1328944037391</v>
      </c>
      <c r="X7" s="180">
        <v>2237.7326439077387</v>
      </c>
      <c r="Y7" s="180">
        <v>2237.7326439077387</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38277.554139195643</v>
      </c>
    </row>
    <row r="8" spans="1:48" s="195" customFormat="1" x14ac:dyDescent="0.3">
      <c r="A8" s="202" t="s">
        <v>656</v>
      </c>
      <c r="B8" s="431">
        <v>15.015114734200223</v>
      </c>
      <c r="C8" s="180">
        <v>2334.0490367612233</v>
      </c>
      <c r="D8" s="364">
        <f t="shared" si="1"/>
        <v>0.81375717036515449</v>
      </c>
      <c r="E8" s="365"/>
      <c r="F8" s="365"/>
      <c r="G8" s="365"/>
      <c r="H8" s="365"/>
      <c r="I8" s="365"/>
      <c r="J8" s="365"/>
      <c r="K8" s="180">
        <v>1899.3491396483275</v>
      </c>
      <c r="L8" s="180">
        <v>1899.3491396483275</v>
      </c>
      <c r="M8" s="180">
        <v>1899.3491396483275</v>
      </c>
      <c r="N8" s="180">
        <v>1891.7710400586975</v>
      </c>
      <c r="O8" s="180">
        <v>1891.7710400586975</v>
      </c>
      <c r="P8" s="180">
        <v>1873.3860892586972</v>
      </c>
      <c r="Q8" s="180">
        <v>1855.0011384586969</v>
      </c>
      <c r="R8" s="180">
        <v>1855.0011384586969</v>
      </c>
      <c r="S8" s="180">
        <v>1854.485221402354</v>
      </c>
      <c r="T8" s="180">
        <v>1854.485221402354</v>
      </c>
      <c r="U8" s="180">
        <v>1621.5660478056639</v>
      </c>
      <c r="V8" s="180">
        <v>1621.5660478056639</v>
      </c>
      <c r="W8" s="180">
        <v>1621.5660478056639</v>
      </c>
      <c r="X8" s="180">
        <v>1621.5660478056639</v>
      </c>
      <c r="Y8" s="180">
        <v>1621.5660478056639</v>
      </c>
      <c r="Z8" s="180">
        <v>141.08134794906869</v>
      </c>
      <c r="AA8" s="180">
        <v>141.08134794906869</v>
      </c>
      <c r="AB8" s="180">
        <v>141.08134794906869</v>
      </c>
      <c r="AC8" s="180">
        <v>141.08134794906869</v>
      </c>
      <c r="AD8" s="180">
        <v>141.08134794906869</v>
      </c>
      <c r="AE8" s="180">
        <v>141.08134794906869</v>
      </c>
      <c r="AF8" s="180">
        <v>141.08134794906869</v>
      </c>
      <c r="AG8" s="180">
        <v>141.08134794906869</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28010.429330664043</v>
      </c>
    </row>
    <row r="9" spans="1:48" s="195" customFormat="1" x14ac:dyDescent="0.3">
      <c r="A9" s="202" t="s">
        <v>657</v>
      </c>
      <c r="B9" s="431">
        <v>6.0459837030072707</v>
      </c>
      <c r="C9" s="180">
        <v>15.653094998549475</v>
      </c>
      <c r="D9" s="364">
        <f t="shared" si="1"/>
        <v>0.74190542392366987</v>
      </c>
      <c r="E9" s="365"/>
      <c r="F9" s="365"/>
      <c r="G9" s="365"/>
      <c r="H9" s="365"/>
      <c r="I9" s="365"/>
      <c r="J9" s="365"/>
      <c r="K9" s="362">
        <v>11.613116080616326</v>
      </c>
      <c r="L9" s="180">
        <v>11.613116080616326</v>
      </c>
      <c r="M9" s="180">
        <v>11.613116080616326</v>
      </c>
      <c r="N9" s="180">
        <v>11.613116080616326</v>
      </c>
      <c r="O9" s="180">
        <v>11.613116080616326</v>
      </c>
      <c r="P9" s="180">
        <v>11.613116080616326</v>
      </c>
      <c r="Q9" s="180">
        <v>0.17994681788947203</v>
      </c>
      <c r="R9" s="180">
        <v>0.17994681788947203</v>
      </c>
      <c r="S9" s="180">
        <v>0.17994681788947203</v>
      </c>
      <c r="T9" s="180">
        <v>0.17994681788947203</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70.398483755255839</v>
      </c>
    </row>
    <row r="10" spans="1:48" s="195" customFormat="1" x14ac:dyDescent="0.3">
      <c r="A10" s="334" t="s">
        <v>480</v>
      </c>
      <c r="B10" s="199"/>
      <c r="C10" s="177">
        <f>SUM(C5:C9)</f>
        <v>62824.74723692023</v>
      </c>
      <c r="D10" s="366">
        <f>K10/C10</f>
        <v>0.9057454485041232</v>
      </c>
      <c r="E10" s="187"/>
      <c r="F10" s="187"/>
      <c r="G10" s="367"/>
      <c r="H10" s="367"/>
      <c r="I10" s="367"/>
      <c r="J10" s="367"/>
      <c r="K10" s="177">
        <f>SUM(K5:K9)</f>
        <v>56903.228863262491</v>
      </c>
      <c r="L10" s="191">
        <f>SUM(L5:L9)</f>
        <v>56903.228863262491</v>
      </c>
      <c r="M10" s="191">
        <f t="shared" ref="M10:AU10" si="2">SUM(M5:M9)</f>
        <v>56885.468177191913</v>
      </c>
      <c r="N10" s="191">
        <f t="shared" si="2"/>
        <v>56714.925210534711</v>
      </c>
      <c r="O10" s="191">
        <f t="shared" si="2"/>
        <v>56686.431880721524</v>
      </c>
      <c r="P10" s="191">
        <f t="shared" si="2"/>
        <v>56416.528422372983</v>
      </c>
      <c r="Q10" s="191">
        <f t="shared" si="2"/>
        <v>55813.16655186344</v>
      </c>
      <c r="R10" s="191">
        <f t="shared" si="2"/>
        <v>55118.26534939753</v>
      </c>
      <c r="S10" s="191">
        <f t="shared" si="2"/>
        <v>50253.250580424115</v>
      </c>
      <c r="T10" s="191">
        <f t="shared" si="2"/>
        <v>49976.781381326065</v>
      </c>
      <c r="U10" s="191">
        <f t="shared" si="2"/>
        <v>47464.862746805964</v>
      </c>
      <c r="V10" s="191">
        <f t="shared" si="2"/>
        <v>40243.710858100734</v>
      </c>
      <c r="W10" s="191">
        <f t="shared" si="2"/>
        <v>28374.926316463981</v>
      </c>
      <c r="X10" s="191">
        <f t="shared" si="2"/>
        <v>27590.995333121336</v>
      </c>
      <c r="Y10" s="191">
        <f t="shared" si="2"/>
        <v>27162.517337617759</v>
      </c>
      <c r="Z10" s="191">
        <f t="shared" si="2"/>
        <v>4040.8753976123526</v>
      </c>
      <c r="AA10" s="191">
        <f t="shared" si="2"/>
        <v>295.05959847681271</v>
      </c>
      <c r="AB10" s="191">
        <f t="shared" si="2"/>
        <v>295.05959847681271</v>
      </c>
      <c r="AC10" s="191">
        <f t="shared" si="2"/>
        <v>295.05959847681271</v>
      </c>
      <c r="AD10" s="191">
        <f t="shared" si="2"/>
        <v>295.05959847681271</v>
      </c>
      <c r="AE10" s="191">
        <f t="shared" si="2"/>
        <v>295.05959847681271</v>
      </c>
      <c r="AF10" s="191">
        <f t="shared" si="2"/>
        <v>295.05959847681271</v>
      </c>
      <c r="AG10" s="191">
        <f t="shared" si="2"/>
        <v>295.05959847681271</v>
      </c>
      <c r="AH10" s="191">
        <f t="shared" si="2"/>
        <v>153.97825052774402</v>
      </c>
      <c r="AI10" s="191">
        <f t="shared" si="2"/>
        <v>153.97825052774402</v>
      </c>
      <c r="AJ10" s="191">
        <f t="shared" si="2"/>
        <v>0</v>
      </c>
      <c r="AK10" s="191">
        <f t="shared" si="2"/>
        <v>0</v>
      </c>
      <c r="AL10" s="191">
        <f t="shared" si="2"/>
        <v>0</v>
      </c>
      <c r="AM10" s="191">
        <f t="shared" si="2"/>
        <v>0</v>
      </c>
      <c r="AN10" s="191">
        <f t="shared" si="2"/>
        <v>0</v>
      </c>
      <c r="AO10" s="191">
        <f t="shared" si="2"/>
        <v>0</v>
      </c>
      <c r="AP10" s="191">
        <f t="shared" si="2"/>
        <v>0</v>
      </c>
      <c r="AQ10" s="191">
        <f t="shared" si="2"/>
        <v>0</v>
      </c>
      <c r="AR10" s="191">
        <f t="shared" si="2"/>
        <v>0</v>
      </c>
      <c r="AS10" s="191">
        <f t="shared" si="2"/>
        <v>0</v>
      </c>
      <c r="AT10" s="191">
        <f t="shared" si="2"/>
        <v>0</v>
      </c>
      <c r="AU10" s="191">
        <f t="shared" si="2"/>
        <v>0</v>
      </c>
      <c r="AV10" s="177">
        <f>SUM(AV5:AV9)</f>
        <v>728922.53696047259</v>
      </c>
    </row>
    <row r="11" spans="1:48" s="195" customFormat="1" x14ac:dyDescent="0.3">
      <c r="A11" s="334" t="s">
        <v>481</v>
      </c>
      <c r="B11" s="188"/>
      <c r="C11" s="189"/>
      <c r="D11" s="189"/>
      <c r="E11" s="187"/>
      <c r="F11" s="187"/>
      <c r="G11" s="367"/>
      <c r="H11" s="367"/>
      <c r="I11" s="367"/>
      <c r="J11" s="367"/>
      <c r="K11" s="177">
        <f>K10-K10</f>
        <v>0</v>
      </c>
      <c r="L11" s="191">
        <f>K10-L10</f>
        <v>0</v>
      </c>
      <c r="M11" s="191">
        <f t="shared" ref="M11:AU11" si="3">L10-M10</f>
        <v>17.760686070578231</v>
      </c>
      <c r="N11" s="191">
        <f t="shared" si="3"/>
        <v>170.54296665720176</v>
      </c>
      <c r="O11" s="191">
        <f t="shared" si="3"/>
        <v>28.493329813187302</v>
      </c>
      <c r="P11" s="191">
        <f t="shared" si="3"/>
        <v>269.90345834854088</v>
      </c>
      <c r="Q11" s="191">
        <f t="shared" si="3"/>
        <v>603.36187050954322</v>
      </c>
      <c r="R11" s="191">
        <f t="shared" si="3"/>
        <v>694.90120246590959</v>
      </c>
      <c r="S11" s="191">
        <f t="shared" si="3"/>
        <v>4865.0147689734149</v>
      </c>
      <c r="T11" s="191">
        <f t="shared" si="3"/>
        <v>276.46919909805001</v>
      </c>
      <c r="U11" s="191">
        <f t="shared" si="3"/>
        <v>2511.9186345201015</v>
      </c>
      <c r="V11" s="191">
        <f t="shared" si="3"/>
        <v>7221.1518887052298</v>
      </c>
      <c r="W11" s="191">
        <f t="shared" si="3"/>
        <v>11868.784541636753</v>
      </c>
      <c r="X11" s="191">
        <f t="shared" si="3"/>
        <v>783.93098334264505</v>
      </c>
      <c r="Y11" s="191">
        <f t="shared" si="3"/>
        <v>428.4779955035774</v>
      </c>
      <c r="Z11" s="191">
        <f t="shared" si="3"/>
        <v>23121.641940005407</v>
      </c>
      <c r="AA11" s="191">
        <f t="shared" si="3"/>
        <v>3745.8157991355397</v>
      </c>
      <c r="AB11" s="191">
        <f t="shared" si="3"/>
        <v>0</v>
      </c>
      <c r="AC11" s="191">
        <f t="shared" si="3"/>
        <v>0</v>
      </c>
      <c r="AD11" s="191">
        <f t="shared" si="3"/>
        <v>0</v>
      </c>
      <c r="AE11" s="191">
        <f t="shared" si="3"/>
        <v>0</v>
      </c>
      <c r="AF11" s="191">
        <f t="shared" si="3"/>
        <v>0</v>
      </c>
      <c r="AG11" s="191">
        <f t="shared" si="3"/>
        <v>0</v>
      </c>
      <c r="AH11" s="191">
        <f t="shared" si="3"/>
        <v>141.08134794906869</v>
      </c>
      <c r="AI11" s="191">
        <f t="shared" si="3"/>
        <v>0</v>
      </c>
      <c r="AJ11" s="191">
        <f t="shared" si="3"/>
        <v>153.97825052774402</v>
      </c>
      <c r="AK11" s="191">
        <f t="shared" si="3"/>
        <v>0</v>
      </c>
      <c r="AL11" s="191">
        <f t="shared" si="3"/>
        <v>0</v>
      </c>
      <c r="AM11" s="191">
        <f t="shared" si="3"/>
        <v>0</v>
      </c>
      <c r="AN11" s="191">
        <f t="shared" si="3"/>
        <v>0</v>
      </c>
      <c r="AO11" s="191">
        <f t="shared" si="3"/>
        <v>0</v>
      </c>
      <c r="AP11" s="191">
        <f t="shared" si="3"/>
        <v>0</v>
      </c>
      <c r="AQ11" s="191">
        <f t="shared" si="3"/>
        <v>0</v>
      </c>
      <c r="AR11" s="191">
        <f t="shared" si="3"/>
        <v>0</v>
      </c>
      <c r="AS11" s="191">
        <f t="shared" si="3"/>
        <v>0</v>
      </c>
      <c r="AT11" s="191">
        <f t="shared" si="3"/>
        <v>0</v>
      </c>
      <c r="AU11" s="191">
        <f t="shared" si="3"/>
        <v>0</v>
      </c>
      <c r="AV11" s="192"/>
    </row>
    <row r="12" spans="1:48" s="195" customFormat="1" x14ac:dyDescent="0.3">
      <c r="A12" s="334" t="s">
        <v>482</v>
      </c>
      <c r="B12" s="188"/>
      <c r="C12" s="189"/>
      <c r="D12" s="189"/>
      <c r="E12" s="187"/>
      <c r="F12" s="187"/>
      <c r="G12" s="367"/>
      <c r="H12" s="367"/>
      <c r="I12" s="367"/>
      <c r="J12" s="367"/>
      <c r="K12" s="177">
        <f>$K$10-K10</f>
        <v>0</v>
      </c>
      <c r="L12" s="193">
        <f>$K$10-L10</f>
        <v>0</v>
      </c>
      <c r="M12" s="193">
        <f t="shared" ref="M12:AU12" si="4">$K$10-M10</f>
        <v>17.760686070578231</v>
      </c>
      <c r="N12" s="193">
        <f t="shared" si="4"/>
        <v>188.30365272777999</v>
      </c>
      <c r="O12" s="193">
        <f t="shared" si="4"/>
        <v>216.79698254096729</v>
      </c>
      <c r="P12" s="193">
        <f t="shared" si="4"/>
        <v>486.70044088950817</v>
      </c>
      <c r="Q12" s="193">
        <f t="shared" si="4"/>
        <v>1090.0623113990514</v>
      </c>
      <c r="R12" s="193">
        <f t="shared" si="4"/>
        <v>1784.963513864961</v>
      </c>
      <c r="S12" s="193">
        <f t="shared" si="4"/>
        <v>6649.9782828383759</v>
      </c>
      <c r="T12" s="193">
        <f t="shared" si="4"/>
        <v>6926.4474819364259</v>
      </c>
      <c r="U12" s="193">
        <f t="shared" si="4"/>
        <v>9438.3661164565274</v>
      </c>
      <c r="V12" s="193">
        <f t="shared" si="4"/>
        <v>16659.518005161757</v>
      </c>
      <c r="W12" s="193">
        <f t="shared" si="4"/>
        <v>28528.30254679851</v>
      </c>
      <c r="X12" s="193">
        <f t="shared" si="4"/>
        <v>29312.233530141155</v>
      </c>
      <c r="Y12" s="193">
        <f t="shared" si="4"/>
        <v>29740.711525644732</v>
      </c>
      <c r="Z12" s="193">
        <f t="shared" si="4"/>
        <v>52862.353465650136</v>
      </c>
      <c r="AA12" s="193">
        <f t="shared" si="4"/>
        <v>56608.169264785676</v>
      </c>
      <c r="AB12" s="193">
        <f t="shared" si="4"/>
        <v>56608.169264785676</v>
      </c>
      <c r="AC12" s="193">
        <f t="shared" si="4"/>
        <v>56608.169264785676</v>
      </c>
      <c r="AD12" s="193">
        <f t="shared" si="4"/>
        <v>56608.169264785676</v>
      </c>
      <c r="AE12" s="193">
        <f t="shared" si="4"/>
        <v>56608.169264785676</v>
      </c>
      <c r="AF12" s="193">
        <f t="shared" si="4"/>
        <v>56608.169264785676</v>
      </c>
      <c r="AG12" s="193">
        <f t="shared" si="4"/>
        <v>56608.169264785676</v>
      </c>
      <c r="AH12" s="193">
        <f t="shared" si="4"/>
        <v>56749.250612734744</v>
      </c>
      <c r="AI12" s="193">
        <f t="shared" si="4"/>
        <v>56749.250612734744</v>
      </c>
      <c r="AJ12" s="193">
        <f t="shared" si="4"/>
        <v>56903.228863262491</v>
      </c>
      <c r="AK12" s="193">
        <f t="shared" si="4"/>
        <v>56903.228863262491</v>
      </c>
      <c r="AL12" s="193">
        <f t="shared" si="4"/>
        <v>56903.228863262491</v>
      </c>
      <c r="AM12" s="193">
        <f t="shared" si="4"/>
        <v>56903.228863262491</v>
      </c>
      <c r="AN12" s="193">
        <f t="shared" si="4"/>
        <v>56903.228863262491</v>
      </c>
      <c r="AO12" s="193">
        <f t="shared" si="4"/>
        <v>56903.228863262491</v>
      </c>
      <c r="AP12" s="193">
        <f t="shared" si="4"/>
        <v>56903.228863262491</v>
      </c>
      <c r="AQ12" s="193">
        <f t="shared" si="4"/>
        <v>56903.228863262491</v>
      </c>
      <c r="AR12" s="193">
        <f t="shared" si="4"/>
        <v>56903.228863262491</v>
      </c>
      <c r="AS12" s="193">
        <f t="shared" si="4"/>
        <v>56903.228863262491</v>
      </c>
      <c r="AT12" s="193">
        <f t="shared" si="4"/>
        <v>56903.228863262491</v>
      </c>
      <c r="AU12" s="193">
        <f t="shared" si="4"/>
        <v>56903.228863262491</v>
      </c>
      <c r="AV12" s="194"/>
    </row>
    <row r="13" spans="1:48" s="195" customFormat="1" x14ac:dyDescent="0.3">
      <c r="A13" s="196" t="s">
        <v>66</v>
      </c>
      <c r="B13" s="368">
        <f>SUMPRODUCT(B5:B9,C5:C9)/C10</f>
        <v>12.855344884111309</v>
      </c>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row>
    <row r="14" spans="1:48" x14ac:dyDescent="0.3">
      <c r="B14" s="76"/>
    </row>
    <row r="15" spans="1:48" x14ac:dyDescent="0.3">
      <c r="A15" s="543" t="s">
        <v>2</v>
      </c>
      <c r="B15" s="544"/>
      <c r="C15" s="544"/>
      <c r="D15" s="544"/>
      <c r="E15" s="544"/>
      <c r="F15" s="544"/>
      <c r="G15" s="544"/>
      <c r="H15" s="544"/>
      <c r="I15" s="544"/>
      <c r="J15" s="544"/>
      <c r="K15" s="544"/>
      <c r="L15" s="545"/>
    </row>
    <row r="16" spans="1:48" x14ac:dyDescent="0.3">
      <c r="A16" s="567" t="s">
        <v>735</v>
      </c>
      <c r="B16" s="568"/>
      <c r="C16" s="568"/>
      <c r="D16" s="568"/>
      <c r="E16" s="568"/>
      <c r="F16" s="568"/>
      <c r="G16" s="568"/>
      <c r="H16" s="568"/>
      <c r="I16" s="568"/>
      <c r="J16" s="568"/>
      <c r="K16" s="568"/>
      <c r="L16" s="569"/>
    </row>
    <row r="17" spans="1:10" x14ac:dyDescent="0.3">
      <c r="A17" s="103"/>
      <c r="B17" s="104"/>
      <c r="C17" s="104"/>
      <c r="D17" s="104"/>
      <c r="E17" s="104"/>
      <c r="F17" s="104"/>
      <c r="G17" s="104"/>
      <c r="H17" s="104"/>
      <c r="I17" s="104"/>
      <c r="J17" s="104"/>
    </row>
    <row r="18" spans="1:10" x14ac:dyDescent="0.3">
      <c r="A18" s="103"/>
      <c r="B18" s="104"/>
      <c r="C18" s="104"/>
      <c r="D18" s="104"/>
      <c r="E18" s="104"/>
      <c r="F18" s="104"/>
      <c r="G18" s="104"/>
      <c r="H18" s="104"/>
      <c r="I18" s="104"/>
      <c r="J18" s="104"/>
    </row>
    <row r="19" spans="1:10" x14ac:dyDescent="0.3">
      <c r="A19" s="103"/>
      <c r="B19" s="104"/>
      <c r="C19" s="104"/>
      <c r="D19" s="104"/>
      <c r="E19" s="104"/>
      <c r="F19" s="104"/>
      <c r="G19" s="104"/>
      <c r="H19" s="104"/>
      <c r="I19" s="104"/>
      <c r="J19" s="104"/>
    </row>
    <row r="20" spans="1:10" x14ac:dyDescent="0.3">
      <c r="A20" s="103"/>
      <c r="B20" s="104"/>
      <c r="C20" s="104"/>
      <c r="D20" s="104"/>
      <c r="E20" s="104"/>
      <c r="F20" s="104"/>
      <c r="G20" s="104"/>
      <c r="H20" s="104"/>
      <c r="I20" s="104"/>
      <c r="J20" s="104"/>
    </row>
    <row r="21" spans="1:10" x14ac:dyDescent="0.3">
      <c r="A21" s="103"/>
      <c r="B21" s="104"/>
      <c r="C21" s="104"/>
      <c r="D21" s="104"/>
      <c r="E21" s="104"/>
      <c r="F21" s="104"/>
      <c r="G21" s="104"/>
      <c r="H21" s="104"/>
      <c r="I21" s="104"/>
      <c r="J21" s="104"/>
    </row>
  </sheetData>
  <mergeCells count="7">
    <mergeCell ref="A15:L15"/>
    <mergeCell ref="A16:L16"/>
    <mergeCell ref="AV3:AV4"/>
    <mergeCell ref="A3:A4"/>
    <mergeCell ref="B3:B4"/>
    <mergeCell ref="C3:C4"/>
    <mergeCell ref="D3:D4"/>
  </mergeCell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26FD-B052-4FB6-8F7F-5B3692995BC0}">
  <dimension ref="A1:AV16"/>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647</v>
      </c>
    </row>
    <row r="2" spans="1:48" x14ac:dyDescent="0.3">
      <c r="A2" s="28"/>
    </row>
    <row r="3" spans="1:48" ht="15.75" customHeight="1" x14ac:dyDescent="0.3">
      <c r="A3" s="508" t="s">
        <v>78</v>
      </c>
      <c r="B3" s="510" t="s">
        <v>0</v>
      </c>
      <c r="C3" s="510" t="s">
        <v>282</v>
      </c>
      <c r="D3" s="510" t="s">
        <v>57</v>
      </c>
      <c r="E3" s="107"/>
      <c r="F3" s="50"/>
      <c r="G3" s="50"/>
      <c r="H3" s="50"/>
      <c r="I3" s="50"/>
      <c r="J3" s="5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x14ac:dyDescent="0.3">
      <c r="A5" s="369" t="s">
        <v>648</v>
      </c>
      <c r="B5" s="223">
        <v>10.99999999999997</v>
      </c>
      <c r="C5" s="204">
        <v>1912.5735394264657</v>
      </c>
      <c r="D5" s="205">
        <v>0.87999999999999923</v>
      </c>
      <c r="E5" s="206"/>
      <c r="F5" s="206"/>
      <c r="G5" s="206"/>
      <c r="H5" s="206"/>
      <c r="I5" s="206"/>
      <c r="J5" s="206"/>
      <c r="K5" s="180">
        <v>1737.1601357690727</v>
      </c>
      <c r="L5" s="180">
        <v>1737.1601357690727</v>
      </c>
      <c r="M5" s="180">
        <v>1737.1601357690727</v>
      </c>
      <c r="N5" s="180">
        <v>1737.1601357690727</v>
      </c>
      <c r="O5" s="180">
        <v>1737.1601357690727</v>
      </c>
      <c r="P5" s="180">
        <v>1737.1601357690727</v>
      </c>
      <c r="Q5" s="180">
        <v>1737.1601357690727</v>
      </c>
      <c r="R5" s="180">
        <v>1737.1601357690727</v>
      </c>
      <c r="S5" s="180">
        <v>1737.1601357690727</v>
      </c>
      <c r="T5" s="180">
        <v>1737.1601357690727</v>
      </c>
      <c r="U5" s="180">
        <v>1737.1601357690727</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19108.761493459802</v>
      </c>
    </row>
    <row r="6" spans="1:48" x14ac:dyDescent="0.3">
      <c r="A6" s="369" t="s">
        <v>176</v>
      </c>
      <c r="B6" s="223">
        <v>11.608773776301696</v>
      </c>
      <c r="C6" s="204">
        <v>177.50264926399996</v>
      </c>
      <c r="D6" s="205">
        <v>1.1559999999999993</v>
      </c>
      <c r="E6" s="206"/>
      <c r="F6" s="206"/>
      <c r="G6" s="206"/>
      <c r="H6" s="206"/>
      <c r="I6" s="206"/>
      <c r="J6" s="206"/>
      <c r="K6" s="362">
        <v>206.08057579550399</v>
      </c>
      <c r="L6" s="180">
        <v>206.08057579550399</v>
      </c>
      <c r="M6" s="180">
        <v>206.08057579550399</v>
      </c>
      <c r="N6" s="180">
        <v>206.08057579550399</v>
      </c>
      <c r="O6" s="180">
        <v>206.08057579550399</v>
      </c>
      <c r="P6" s="180">
        <v>206.08057579550399</v>
      </c>
      <c r="Q6" s="180">
        <v>206.08057579550399</v>
      </c>
      <c r="R6" s="180">
        <v>206.08057579550399</v>
      </c>
      <c r="S6" s="180">
        <v>205.03959426338398</v>
      </c>
      <c r="T6" s="180">
        <v>201.00989218082398</v>
      </c>
      <c r="U6" s="180">
        <v>196.39108510063201</v>
      </c>
      <c r="V6" s="180">
        <v>112.36796623375214</v>
      </c>
      <c r="W6" s="180">
        <v>10.327771203552</v>
      </c>
      <c r="X6" s="180">
        <v>10.327771203552</v>
      </c>
      <c r="Y6" s="180">
        <v>8.2340975502720042</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2392.3427841000007</v>
      </c>
    </row>
    <row r="7" spans="1:48" x14ac:dyDescent="0.3">
      <c r="A7" s="369" t="s">
        <v>649</v>
      </c>
      <c r="B7" s="223">
        <v>6.9999999999999982</v>
      </c>
      <c r="C7" s="204">
        <v>331.90373318256007</v>
      </c>
      <c r="D7" s="205">
        <v>1.1559999999999997</v>
      </c>
      <c r="E7" s="206"/>
      <c r="F7" s="206"/>
      <c r="G7" s="206"/>
      <c r="H7" s="206"/>
      <c r="I7" s="206"/>
      <c r="J7" s="206"/>
      <c r="K7" s="362">
        <v>385.3402342249521</v>
      </c>
      <c r="L7" s="180">
        <v>385.3402342249521</v>
      </c>
      <c r="M7" s="180">
        <v>385.3402342249521</v>
      </c>
      <c r="N7" s="180">
        <v>385.3402342249521</v>
      </c>
      <c r="O7" s="180">
        <v>385.3402342249521</v>
      </c>
      <c r="P7" s="180">
        <v>385.3402342249521</v>
      </c>
      <c r="Q7" s="180">
        <v>385.3402342249521</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2697.3816395746644</v>
      </c>
    </row>
    <row r="8" spans="1:48" x14ac:dyDescent="0.3">
      <c r="A8" s="369" t="s">
        <v>123</v>
      </c>
      <c r="B8" s="223">
        <v>10</v>
      </c>
      <c r="C8" s="204">
        <v>14.490129599999998</v>
      </c>
      <c r="D8" s="205">
        <v>1.1559999999999999</v>
      </c>
      <c r="E8" s="206"/>
      <c r="F8" s="206"/>
      <c r="G8" s="206"/>
      <c r="H8" s="206"/>
      <c r="I8" s="206"/>
      <c r="J8" s="206"/>
      <c r="K8" s="362">
        <v>16.823040465599998</v>
      </c>
      <c r="L8" s="180">
        <v>16.823040465599998</v>
      </c>
      <c r="M8" s="180">
        <v>16.823040465599998</v>
      </c>
      <c r="N8" s="180">
        <v>16.823040465599998</v>
      </c>
      <c r="O8" s="180">
        <v>16.823040465599998</v>
      </c>
      <c r="P8" s="180">
        <v>16.823040465599998</v>
      </c>
      <c r="Q8" s="180">
        <v>16.823040465599998</v>
      </c>
      <c r="R8" s="180">
        <v>16.823040465599998</v>
      </c>
      <c r="S8" s="180">
        <v>16.823040465599998</v>
      </c>
      <c r="T8" s="180">
        <v>16.823040465599998</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168.23040465599999</v>
      </c>
    </row>
    <row r="9" spans="1:48" x14ac:dyDescent="0.3">
      <c r="A9" s="369" t="s">
        <v>650</v>
      </c>
      <c r="B9" s="223">
        <v>7.0000000000000142</v>
      </c>
      <c r="C9" s="204">
        <v>2.8414631520000051</v>
      </c>
      <c r="D9" s="205">
        <v>1.1559999999999999</v>
      </c>
      <c r="E9" s="206"/>
      <c r="F9" s="206"/>
      <c r="G9" s="206"/>
      <c r="H9" s="206"/>
      <c r="I9" s="206"/>
      <c r="J9" s="206"/>
      <c r="K9" s="362">
        <v>3.2989387194720092</v>
      </c>
      <c r="L9" s="180">
        <v>3.2989387194720092</v>
      </c>
      <c r="M9" s="180">
        <v>3.2989387194720092</v>
      </c>
      <c r="N9" s="180">
        <v>3.2989387194720092</v>
      </c>
      <c r="O9" s="180">
        <v>3.2989387194720092</v>
      </c>
      <c r="P9" s="180">
        <v>3.2989387194720092</v>
      </c>
      <c r="Q9" s="180">
        <v>3.2989387194720092</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23.092571036304065</v>
      </c>
    </row>
    <row r="10" spans="1:48" x14ac:dyDescent="0.3">
      <c r="A10" s="334" t="s">
        <v>480</v>
      </c>
      <c r="B10" s="199"/>
      <c r="C10" s="185">
        <f>SUM(C5:C9)</f>
        <v>2439.3115146250257</v>
      </c>
      <c r="D10" s="208">
        <f>K10/C10</f>
        <v>0.96285485100727153</v>
      </c>
      <c r="E10" s="187"/>
      <c r="F10" s="187"/>
      <c r="G10" s="367"/>
      <c r="H10" s="367"/>
      <c r="I10" s="367"/>
      <c r="J10" s="367"/>
      <c r="K10" s="177">
        <f>SUM(K5:K9)</f>
        <v>2348.702924974601</v>
      </c>
      <c r="L10" s="191">
        <f>SUM(L5:L9)</f>
        <v>2348.702924974601</v>
      </c>
      <c r="M10" s="191">
        <f t="shared" ref="M10:AU10" si="1">SUM(M5:M9)</f>
        <v>2348.702924974601</v>
      </c>
      <c r="N10" s="191">
        <f t="shared" si="1"/>
        <v>2348.702924974601</v>
      </c>
      <c r="O10" s="191">
        <f t="shared" si="1"/>
        <v>2348.702924974601</v>
      </c>
      <c r="P10" s="191">
        <f t="shared" si="1"/>
        <v>2348.702924974601</v>
      </c>
      <c r="Q10" s="191">
        <f t="shared" si="1"/>
        <v>2348.702924974601</v>
      </c>
      <c r="R10" s="191">
        <f t="shared" si="1"/>
        <v>1960.0637520301766</v>
      </c>
      <c r="S10" s="191">
        <f t="shared" si="1"/>
        <v>1959.0227704980566</v>
      </c>
      <c r="T10" s="191">
        <f t="shared" si="1"/>
        <v>1954.9930684154965</v>
      </c>
      <c r="U10" s="191">
        <f t="shared" si="1"/>
        <v>1933.5512208697046</v>
      </c>
      <c r="V10" s="191">
        <f t="shared" si="1"/>
        <v>112.36796623375214</v>
      </c>
      <c r="W10" s="191">
        <f t="shared" si="1"/>
        <v>10.327771203552</v>
      </c>
      <c r="X10" s="191">
        <f t="shared" si="1"/>
        <v>10.327771203552</v>
      </c>
      <c r="Y10" s="191">
        <f t="shared" si="1"/>
        <v>8.2340975502720042</v>
      </c>
      <c r="Z10" s="191">
        <f t="shared" si="1"/>
        <v>0</v>
      </c>
      <c r="AA10" s="191">
        <f t="shared" si="1"/>
        <v>0</v>
      </c>
      <c r="AB10" s="191">
        <f t="shared" si="1"/>
        <v>0</v>
      </c>
      <c r="AC10" s="191">
        <f t="shared" si="1"/>
        <v>0</v>
      </c>
      <c r="AD10" s="191">
        <f t="shared" si="1"/>
        <v>0</v>
      </c>
      <c r="AE10" s="191">
        <f t="shared" si="1"/>
        <v>0</v>
      </c>
      <c r="AF10" s="191">
        <f t="shared" si="1"/>
        <v>0</v>
      </c>
      <c r="AG10" s="191">
        <f t="shared" si="1"/>
        <v>0</v>
      </c>
      <c r="AH10" s="191">
        <f t="shared" si="1"/>
        <v>0</v>
      </c>
      <c r="AI10" s="191">
        <f t="shared" si="1"/>
        <v>0</v>
      </c>
      <c r="AJ10" s="191">
        <f t="shared" si="1"/>
        <v>0</v>
      </c>
      <c r="AK10" s="191">
        <f t="shared" si="1"/>
        <v>0</v>
      </c>
      <c r="AL10" s="191">
        <f t="shared" si="1"/>
        <v>0</v>
      </c>
      <c r="AM10" s="191">
        <f t="shared" si="1"/>
        <v>0</v>
      </c>
      <c r="AN10" s="191">
        <f t="shared" si="1"/>
        <v>0</v>
      </c>
      <c r="AO10" s="191">
        <f t="shared" si="1"/>
        <v>0</v>
      </c>
      <c r="AP10" s="191">
        <f t="shared" si="1"/>
        <v>0</v>
      </c>
      <c r="AQ10" s="191">
        <f t="shared" si="1"/>
        <v>0</v>
      </c>
      <c r="AR10" s="191">
        <f t="shared" si="1"/>
        <v>0</v>
      </c>
      <c r="AS10" s="191">
        <f t="shared" si="1"/>
        <v>0</v>
      </c>
      <c r="AT10" s="191">
        <f t="shared" si="1"/>
        <v>0</v>
      </c>
      <c r="AU10" s="191">
        <f t="shared" si="1"/>
        <v>0</v>
      </c>
      <c r="AV10" s="177">
        <f t="shared" ref="AV10" si="2">SUM(AV5:AV9)</f>
        <v>24389.808892826772</v>
      </c>
    </row>
    <row r="11" spans="1:48" x14ac:dyDescent="0.3">
      <c r="A11" s="334" t="s">
        <v>481</v>
      </c>
      <c r="B11" s="188"/>
      <c r="C11" s="189"/>
      <c r="D11" s="189"/>
      <c r="E11" s="187"/>
      <c r="F11" s="187"/>
      <c r="G11" s="367"/>
      <c r="H11" s="367"/>
      <c r="I11" s="367"/>
      <c r="J11" s="367"/>
      <c r="K11" s="177">
        <f>K10-K10</f>
        <v>0</v>
      </c>
      <c r="L11" s="191">
        <f>K10-L10</f>
        <v>0</v>
      </c>
      <c r="M11" s="191">
        <f t="shared" ref="M11:AU11" si="3">L10-M10</f>
        <v>0</v>
      </c>
      <c r="N11" s="191">
        <f t="shared" si="3"/>
        <v>0</v>
      </c>
      <c r="O11" s="191">
        <f t="shared" si="3"/>
        <v>0</v>
      </c>
      <c r="P11" s="191">
        <f t="shared" si="3"/>
        <v>0</v>
      </c>
      <c r="Q11" s="191">
        <f t="shared" si="3"/>
        <v>0</v>
      </c>
      <c r="R11" s="191">
        <f t="shared" si="3"/>
        <v>388.63917294442444</v>
      </c>
      <c r="S11" s="191">
        <f t="shared" si="3"/>
        <v>1.0409815321199858</v>
      </c>
      <c r="T11" s="191">
        <f t="shared" si="3"/>
        <v>4.0297020825601066</v>
      </c>
      <c r="U11" s="191">
        <f t="shared" si="3"/>
        <v>21.441847545791916</v>
      </c>
      <c r="V11" s="191">
        <f t="shared" si="3"/>
        <v>1821.1832546359524</v>
      </c>
      <c r="W11" s="191">
        <f t="shared" si="3"/>
        <v>102.04019503020014</v>
      </c>
      <c r="X11" s="191">
        <f t="shared" si="3"/>
        <v>0</v>
      </c>
      <c r="Y11" s="191">
        <f t="shared" si="3"/>
        <v>2.0936736532799962</v>
      </c>
      <c r="Z11" s="191">
        <f t="shared" si="3"/>
        <v>8.2340975502720042</v>
      </c>
      <c r="AA11" s="191">
        <f t="shared" si="3"/>
        <v>0</v>
      </c>
      <c r="AB11" s="191">
        <f t="shared" si="3"/>
        <v>0</v>
      </c>
      <c r="AC11" s="191">
        <f t="shared" si="3"/>
        <v>0</v>
      </c>
      <c r="AD11" s="191">
        <f t="shared" si="3"/>
        <v>0</v>
      </c>
      <c r="AE11" s="191">
        <f t="shared" si="3"/>
        <v>0</v>
      </c>
      <c r="AF11" s="191">
        <f t="shared" si="3"/>
        <v>0</v>
      </c>
      <c r="AG11" s="191">
        <f t="shared" si="3"/>
        <v>0</v>
      </c>
      <c r="AH11" s="191">
        <f t="shared" si="3"/>
        <v>0</v>
      </c>
      <c r="AI11" s="191">
        <f t="shared" si="3"/>
        <v>0</v>
      </c>
      <c r="AJ11" s="191">
        <f t="shared" si="3"/>
        <v>0</v>
      </c>
      <c r="AK11" s="191">
        <f t="shared" si="3"/>
        <v>0</v>
      </c>
      <c r="AL11" s="191">
        <f t="shared" si="3"/>
        <v>0</v>
      </c>
      <c r="AM11" s="191">
        <f t="shared" si="3"/>
        <v>0</v>
      </c>
      <c r="AN11" s="191">
        <f t="shared" si="3"/>
        <v>0</v>
      </c>
      <c r="AO11" s="191">
        <f t="shared" si="3"/>
        <v>0</v>
      </c>
      <c r="AP11" s="191">
        <f t="shared" si="3"/>
        <v>0</v>
      </c>
      <c r="AQ11" s="191">
        <f t="shared" si="3"/>
        <v>0</v>
      </c>
      <c r="AR11" s="191">
        <f t="shared" si="3"/>
        <v>0</v>
      </c>
      <c r="AS11" s="191">
        <f t="shared" si="3"/>
        <v>0</v>
      </c>
      <c r="AT11" s="191">
        <f t="shared" si="3"/>
        <v>0</v>
      </c>
      <c r="AU11" s="191">
        <f t="shared" si="3"/>
        <v>0</v>
      </c>
      <c r="AV11" s="192"/>
    </row>
    <row r="12" spans="1:48" x14ac:dyDescent="0.3">
      <c r="A12" s="334" t="s">
        <v>482</v>
      </c>
      <c r="B12" s="188"/>
      <c r="C12" s="189"/>
      <c r="D12" s="189"/>
      <c r="E12" s="187"/>
      <c r="F12" s="187"/>
      <c r="G12" s="367"/>
      <c r="H12" s="367"/>
      <c r="I12" s="367"/>
      <c r="J12" s="367"/>
      <c r="K12" s="177">
        <f>$K$10-K10</f>
        <v>0</v>
      </c>
      <c r="L12" s="177">
        <f t="shared" ref="L12" si="4">$K$10-L10</f>
        <v>0</v>
      </c>
      <c r="M12" s="177">
        <f t="shared" ref="M12:AU12" si="5">$K$10-M10</f>
        <v>0</v>
      </c>
      <c r="N12" s="177">
        <f t="shared" si="5"/>
        <v>0</v>
      </c>
      <c r="O12" s="177">
        <f t="shared" si="5"/>
        <v>0</v>
      </c>
      <c r="P12" s="177">
        <f t="shared" si="5"/>
        <v>0</v>
      </c>
      <c r="Q12" s="177">
        <f t="shared" si="5"/>
        <v>0</v>
      </c>
      <c r="R12" s="177">
        <f t="shared" si="5"/>
        <v>388.63917294442444</v>
      </c>
      <c r="S12" s="177">
        <f t="shared" si="5"/>
        <v>389.68015447654443</v>
      </c>
      <c r="T12" s="177">
        <f t="shared" si="5"/>
        <v>393.70985655910454</v>
      </c>
      <c r="U12" s="177">
        <f t="shared" si="5"/>
        <v>415.15170410489645</v>
      </c>
      <c r="V12" s="177">
        <f t="shared" si="5"/>
        <v>2236.3349587408488</v>
      </c>
      <c r="W12" s="177">
        <f t="shared" si="5"/>
        <v>2338.3751537710491</v>
      </c>
      <c r="X12" s="177">
        <f t="shared" si="5"/>
        <v>2338.3751537710491</v>
      </c>
      <c r="Y12" s="177">
        <f t="shared" si="5"/>
        <v>2340.468827424329</v>
      </c>
      <c r="Z12" s="177">
        <f t="shared" si="5"/>
        <v>2348.702924974601</v>
      </c>
      <c r="AA12" s="177">
        <f t="shared" si="5"/>
        <v>2348.702924974601</v>
      </c>
      <c r="AB12" s="177">
        <f t="shared" si="5"/>
        <v>2348.702924974601</v>
      </c>
      <c r="AC12" s="177">
        <f t="shared" si="5"/>
        <v>2348.702924974601</v>
      </c>
      <c r="AD12" s="177">
        <f t="shared" si="5"/>
        <v>2348.702924974601</v>
      </c>
      <c r="AE12" s="177">
        <f t="shared" si="5"/>
        <v>2348.702924974601</v>
      </c>
      <c r="AF12" s="177">
        <f t="shared" si="5"/>
        <v>2348.702924974601</v>
      </c>
      <c r="AG12" s="177">
        <f t="shared" si="5"/>
        <v>2348.702924974601</v>
      </c>
      <c r="AH12" s="177">
        <f t="shared" si="5"/>
        <v>2348.702924974601</v>
      </c>
      <c r="AI12" s="177">
        <f t="shared" si="5"/>
        <v>2348.702924974601</v>
      </c>
      <c r="AJ12" s="177">
        <f t="shared" si="5"/>
        <v>2348.702924974601</v>
      </c>
      <c r="AK12" s="177">
        <f t="shared" si="5"/>
        <v>2348.702924974601</v>
      </c>
      <c r="AL12" s="177">
        <f t="shared" si="5"/>
        <v>2348.702924974601</v>
      </c>
      <c r="AM12" s="177">
        <f t="shared" si="5"/>
        <v>2348.702924974601</v>
      </c>
      <c r="AN12" s="177">
        <f t="shared" si="5"/>
        <v>2348.702924974601</v>
      </c>
      <c r="AO12" s="177">
        <f t="shared" si="5"/>
        <v>2348.702924974601</v>
      </c>
      <c r="AP12" s="177">
        <f t="shared" si="5"/>
        <v>2348.702924974601</v>
      </c>
      <c r="AQ12" s="177">
        <f t="shared" si="5"/>
        <v>2348.702924974601</v>
      </c>
      <c r="AR12" s="177">
        <f t="shared" si="5"/>
        <v>2348.702924974601</v>
      </c>
      <c r="AS12" s="177">
        <f t="shared" si="5"/>
        <v>2348.702924974601</v>
      </c>
      <c r="AT12" s="177">
        <f t="shared" si="5"/>
        <v>2348.702924974601</v>
      </c>
      <c r="AU12" s="177">
        <f t="shared" si="5"/>
        <v>2348.702924974601</v>
      </c>
      <c r="AV12" s="194"/>
    </row>
    <row r="13" spans="1:48" x14ac:dyDescent="0.3">
      <c r="A13" s="196" t="s">
        <v>66</v>
      </c>
      <c r="B13" s="209">
        <f>SUMPRODUCT(B5:B9,C5:C9)/C10</f>
        <v>10.489441201185105</v>
      </c>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row>
    <row r="14" spans="1:48" x14ac:dyDescent="0.3">
      <c r="B14" s="76"/>
    </row>
    <row r="15" spans="1:48" x14ac:dyDescent="0.3">
      <c r="A15" s="543" t="s">
        <v>2</v>
      </c>
      <c r="B15" s="544"/>
      <c r="C15" s="544"/>
      <c r="D15" s="544"/>
      <c r="E15" s="544"/>
      <c r="F15" s="544"/>
      <c r="G15" s="544"/>
      <c r="H15" s="544"/>
      <c r="I15" s="544"/>
      <c r="J15" s="544"/>
      <c r="K15" s="544"/>
      <c r="L15" s="545"/>
    </row>
    <row r="16" spans="1:48" ht="17.25" customHeight="1" x14ac:dyDescent="0.3">
      <c r="A16" s="520" t="s">
        <v>651</v>
      </c>
      <c r="B16" s="521"/>
      <c r="C16" s="521"/>
      <c r="D16" s="521"/>
      <c r="E16" s="521"/>
      <c r="F16" s="521"/>
      <c r="G16" s="521"/>
      <c r="H16" s="521"/>
      <c r="I16" s="521"/>
      <c r="J16" s="521"/>
      <c r="K16" s="521"/>
      <c r="L16" s="522"/>
    </row>
  </sheetData>
  <mergeCells count="7">
    <mergeCell ref="AV3:AV4"/>
    <mergeCell ref="A15:L15"/>
    <mergeCell ref="A16:L16"/>
    <mergeCell ref="A3:A4"/>
    <mergeCell ref="B3:B4"/>
    <mergeCell ref="C3:C4"/>
    <mergeCell ref="D3:D4"/>
  </mergeCell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215A-A5E3-4D0F-B612-1D129F72A089}">
  <dimension ref="A1:AW12"/>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9" ht="15.75" customHeight="1" x14ac:dyDescent="0.3">
      <c r="A1" s="316" t="s">
        <v>645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5.75" customHeight="1" x14ac:dyDescent="0.3">
      <c r="A3" s="508" t="s">
        <v>78</v>
      </c>
      <c r="B3" s="510" t="s">
        <v>0</v>
      </c>
      <c r="C3" s="510" t="s">
        <v>282</v>
      </c>
      <c r="D3" s="510"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c r="AW3" s="30"/>
    </row>
    <row r="4" spans="1:49" ht="15.75" customHeight="1"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c r="AW4" s="30"/>
    </row>
    <row r="5" spans="1:49" s="195" customFormat="1" ht="15.75" customHeight="1" x14ac:dyDescent="0.3">
      <c r="A5" s="369" t="s">
        <v>271</v>
      </c>
      <c r="B5" s="179">
        <v>13</v>
      </c>
      <c r="C5" s="180">
        <v>1003.0370060000001</v>
      </c>
      <c r="D5" s="205">
        <v>1</v>
      </c>
      <c r="E5" s="181"/>
      <c r="F5" s="181"/>
      <c r="G5" s="181"/>
      <c r="H5" s="181"/>
      <c r="I5" s="181"/>
      <c r="J5" s="181"/>
      <c r="K5" s="180">
        <f>C5</f>
        <v>1003.0370060000001</v>
      </c>
      <c r="L5" s="180">
        <f>K5</f>
        <v>1003.0370060000001</v>
      </c>
      <c r="M5" s="180">
        <f t="shared" ref="M5:AU5" si="1">L5</f>
        <v>1003.0370060000001</v>
      </c>
      <c r="N5" s="180">
        <f t="shared" si="1"/>
        <v>1003.0370060000001</v>
      </c>
      <c r="O5" s="180">
        <f>N5*0.58</f>
        <v>581.76146348000009</v>
      </c>
      <c r="P5" s="180">
        <f t="shared" si="1"/>
        <v>581.76146348000009</v>
      </c>
      <c r="Q5" s="180">
        <f t="shared" si="1"/>
        <v>581.76146348000009</v>
      </c>
      <c r="R5" s="180">
        <f t="shared" si="1"/>
        <v>581.76146348000009</v>
      </c>
      <c r="S5" s="180">
        <f t="shared" si="1"/>
        <v>581.76146348000009</v>
      </c>
      <c r="T5" s="180">
        <f t="shared" si="1"/>
        <v>581.76146348000009</v>
      </c>
      <c r="U5" s="180">
        <f t="shared" si="1"/>
        <v>581.76146348000009</v>
      </c>
      <c r="V5" s="180">
        <f t="shared" si="1"/>
        <v>581.76146348000009</v>
      </c>
      <c r="W5" s="180">
        <f t="shared" si="1"/>
        <v>581.76146348000009</v>
      </c>
      <c r="X5" s="180">
        <v>0</v>
      </c>
      <c r="Y5" s="180">
        <f t="shared" si="1"/>
        <v>0</v>
      </c>
      <c r="Z5" s="180">
        <f t="shared" si="1"/>
        <v>0</v>
      </c>
      <c r="AA5" s="180">
        <f t="shared" si="1"/>
        <v>0</v>
      </c>
      <c r="AB5" s="180">
        <f t="shared" si="1"/>
        <v>0</v>
      </c>
      <c r="AC5" s="180">
        <f t="shared" si="1"/>
        <v>0</v>
      </c>
      <c r="AD5" s="180">
        <f t="shared" si="1"/>
        <v>0</v>
      </c>
      <c r="AE5" s="180">
        <f t="shared" si="1"/>
        <v>0</v>
      </c>
      <c r="AF5" s="180">
        <f t="shared" si="1"/>
        <v>0</v>
      </c>
      <c r="AG5" s="180">
        <f t="shared" si="1"/>
        <v>0</v>
      </c>
      <c r="AH5" s="180">
        <f t="shared" si="1"/>
        <v>0</v>
      </c>
      <c r="AI5" s="180">
        <f t="shared" si="1"/>
        <v>0</v>
      </c>
      <c r="AJ5" s="180">
        <f t="shared" si="1"/>
        <v>0</v>
      </c>
      <c r="AK5" s="180">
        <f t="shared" si="1"/>
        <v>0</v>
      </c>
      <c r="AL5" s="180">
        <f t="shared" si="1"/>
        <v>0</v>
      </c>
      <c r="AM5" s="180">
        <f t="shared" si="1"/>
        <v>0</v>
      </c>
      <c r="AN5" s="180">
        <f t="shared" si="1"/>
        <v>0</v>
      </c>
      <c r="AO5" s="180">
        <f t="shared" si="1"/>
        <v>0</v>
      </c>
      <c r="AP5" s="180">
        <f t="shared" si="1"/>
        <v>0</v>
      </c>
      <c r="AQ5" s="180">
        <f t="shared" si="1"/>
        <v>0</v>
      </c>
      <c r="AR5" s="180">
        <f t="shared" si="1"/>
        <v>0</v>
      </c>
      <c r="AS5" s="180">
        <f t="shared" si="1"/>
        <v>0</v>
      </c>
      <c r="AT5" s="180">
        <f t="shared" si="1"/>
        <v>0</v>
      </c>
      <c r="AU5" s="180">
        <f t="shared" si="1"/>
        <v>0</v>
      </c>
      <c r="AV5" s="211">
        <f>SUM(E5:AU5)</f>
        <v>9248.001195320001</v>
      </c>
      <c r="AW5" s="370"/>
    </row>
    <row r="6" spans="1:49" s="316" customFormat="1" ht="15.75" customHeight="1" x14ac:dyDescent="0.3">
      <c r="A6" s="334" t="s">
        <v>480</v>
      </c>
      <c r="B6" s="184"/>
      <c r="C6" s="185">
        <f>SUM(C5:C5)</f>
        <v>1003.0370060000001</v>
      </c>
      <c r="D6" s="208">
        <v>1</v>
      </c>
      <c r="E6" s="187"/>
      <c r="F6" s="187"/>
      <c r="G6" s="187"/>
      <c r="H6" s="187"/>
      <c r="I6" s="187"/>
      <c r="J6" s="187"/>
      <c r="K6" s="185">
        <f t="shared" ref="K6:AV6" si="2">SUM(K5:K5)</f>
        <v>1003.0370060000001</v>
      </c>
      <c r="L6" s="185">
        <f t="shared" si="2"/>
        <v>1003.0370060000001</v>
      </c>
      <c r="M6" s="185">
        <f t="shared" ref="M6:AU6" si="3">SUM(M5:M5)</f>
        <v>1003.0370060000001</v>
      </c>
      <c r="N6" s="185">
        <f t="shared" si="3"/>
        <v>1003.0370060000001</v>
      </c>
      <c r="O6" s="185">
        <f t="shared" si="3"/>
        <v>581.76146348000009</v>
      </c>
      <c r="P6" s="185">
        <f t="shared" si="3"/>
        <v>581.76146348000009</v>
      </c>
      <c r="Q6" s="185">
        <f t="shared" si="3"/>
        <v>581.76146348000009</v>
      </c>
      <c r="R6" s="185">
        <f t="shared" si="3"/>
        <v>581.76146348000009</v>
      </c>
      <c r="S6" s="185">
        <f t="shared" si="3"/>
        <v>581.76146348000009</v>
      </c>
      <c r="T6" s="185">
        <f t="shared" si="3"/>
        <v>581.76146348000009</v>
      </c>
      <c r="U6" s="185">
        <f t="shared" si="3"/>
        <v>581.76146348000009</v>
      </c>
      <c r="V6" s="185">
        <f t="shared" si="3"/>
        <v>581.76146348000009</v>
      </c>
      <c r="W6" s="185">
        <f t="shared" si="3"/>
        <v>581.76146348000009</v>
      </c>
      <c r="X6" s="185">
        <f t="shared" si="3"/>
        <v>0</v>
      </c>
      <c r="Y6" s="185">
        <f t="shared" si="3"/>
        <v>0</v>
      </c>
      <c r="Z6" s="185">
        <f t="shared" si="3"/>
        <v>0</v>
      </c>
      <c r="AA6" s="185">
        <f t="shared" si="3"/>
        <v>0</v>
      </c>
      <c r="AB6" s="185">
        <f t="shared" si="3"/>
        <v>0</v>
      </c>
      <c r="AC6" s="185">
        <f t="shared" si="3"/>
        <v>0</v>
      </c>
      <c r="AD6" s="185">
        <f t="shared" si="3"/>
        <v>0</v>
      </c>
      <c r="AE6" s="185">
        <f t="shared" si="3"/>
        <v>0</v>
      </c>
      <c r="AF6" s="185">
        <f t="shared" si="3"/>
        <v>0</v>
      </c>
      <c r="AG6" s="185">
        <f t="shared" si="3"/>
        <v>0</v>
      </c>
      <c r="AH6" s="185">
        <f t="shared" si="3"/>
        <v>0</v>
      </c>
      <c r="AI6" s="185">
        <f t="shared" si="3"/>
        <v>0</v>
      </c>
      <c r="AJ6" s="185">
        <f t="shared" si="3"/>
        <v>0</v>
      </c>
      <c r="AK6" s="185">
        <f t="shared" si="3"/>
        <v>0</v>
      </c>
      <c r="AL6" s="185">
        <f t="shared" si="3"/>
        <v>0</v>
      </c>
      <c r="AM6" s="185">
        <f t="shared" si="3"/>
        <v>0</v>
      </c>
      <c r="AN6" s="185">
        <f t="shared" si="3"/>
        <v>0</v>
      </c>
      <c r="AO6" s="185">
        <f t="shared" si="3"/>
        <v>0</v>
      </c>
      <c r="AP6" s="185">
        <f t="shared" si="3"/>
        <v>0</v>
      </c>
      <c r="AQ6" s="185">
        <f t="shared" si="3"/>
        <v>0</v>
      </c>
      <c r="AR6" s="185">
        <f t="shared" si="3"/>
        <v>0</v>
      </c>
      <c r="AS6" s="185">
        <f t="shared" si="3"/>
        <v>0</v>
      </c>
      <c r="AT6" s="185">
        <f t="shared" si="3"/>
        <v>0</v>
      </c>
      <c r="AU6" s="185">
        <f t="shared" si="3"/>
        <v>0</v>
      </c>
      <c r="AV6" s="177">
        <f t="shared" si="2"/>
        <v>9248.001195320001</v>
      </c>
      <c r="AW6" s="198"/>
    </row>
    <row r="7" spans="1:49" s="316" customFormat="1" ht="15.75" customHeight="1" x14ac:dyDescent="0.3">
      <c r="A7" s="334" t="s">
        <v>481</v>
      </c>
      <c r="B7" s="188"/>
      <c r="C7" s="189"/>
      <c r="D7" s="190"/>
      <c r="E7" s="187"/>
      <c r="F7" s="187"/>
      <c r="G7" s="187"/>
      <c r="H7" s="187"/>
      <c r="I7" s="187"/>
      <c r="J7" s="187"/>
      <c r="K7" s="191">
        <f>K6-K6</f>
        <v>0</v>
      </c>
      <c r="L7" s="191">
        <f>K6-L6</f>
        <v>0</v>
      </c>
      <c r="M7" s="191">
        <f t="shared" ref="M7:AU7" si="4">L6-M6</f>
        <v>0</v>
      </c>
      <c r="N7" s="191">
        <f t="shared" si="4"/>
        <v>0</v>
      </c>
      <c r="O7" s="191">
        <f t="shared" si="4"/>
        <v>421.27554252000004</v>
      </c>
      <c r="P7" s="191">
        <f t="shared" si="4"/>
        <v>0</v>
      </c>
      <c r="Q7" s="191">
        <f t="shared" si="4"/>
        <v>0</v>
      </c>
      <c r="R7" s="191">
        <f t="shared" si="4"/>
        <v>0</v>
      </c>
      <c r="S7" s="191">
        <f t="shared" si="4"/>
        <v>0</v>
      </c>
      <c r="T7" s="191">
        <f t="shared" si="4"/>
        <v>0</v>
      </c>
      <c r="U7" s="191">
        <f t="shared" si="4"/>
        <v>0</v>
      </c>
      <c r="V7" s="191">
        <f t="shared" si="4"/>
        <v>0</v>
      </c>
      <c r="W7" s="191">
        <f t="shared" si="4"/>
        <v>0</v>
      </c>
      <c r="X7" s="191">
        <f t="shared" si="4"/>
        <v>581.76146348000009</v>
      </c>
      <c r="Y7" s="191">
        <f t="shared" si="4"/>
        <v>0</v>
      </c>
      <c r="Z7" s="191">
        <f t="shared" si="4"/>
        <v>0</v>
      </c>
      <c r="AA7" s="191">
        <f t="shared" si="4"/>
        <v>0</v>
      </c>
      <c r="AB7" s="191">
        <f t="shared" si="4"/>
        <v>0</v>
      </c>
      <c r="AC7" s="191">
        <f t="shared" si="4"/>
        <v>0</v>
      </c>
      <c r="AD7" s="191">
        <f t="shared" si="4"/>
        <v>0</v>
      </c>
      <c r="AE7" s="191">
        <f t="shared" si="4"/>
        <v>0</v>
      </c>
      <c r="AF7" s="191">
        <f t="shared" si="4"/>
        <v>0</v>
      </c>
      <c r="AG7" s="191">
        <f t="shared" si="4"/>
        <v>0</v>
      </c>
      <c r="AH7" s="191">
        <f t="shared" si="4"/>
        <v>0</v>
      </c>
      <c r="AI7" s="191">
        <f t="shared" si="4"/>
        <v>0</v>
      </c>
      <c r="AJ7" s="191">
        <f t="shared" si="4"/>
        <v>0</v>
      </c>
      <c r="AK7" s="191">
        <f t="shared" si="4"/>
        <v>0</v>
      </c>
      <c r="AL7" s="191">
        <f t="shared" si="4"/>
        <v>0</v>
      </c>
      <c r="AM7" s="191">
        <f t="shared" si="4"/>
        <v>0</v>
      </c>
      <c r="AN7" s="191">
        <f t="shared" si="4"/>
        <v>0</v>
      </c>
      <c r="AO7" s="191">
        <f t="shared" si="4"/>
        <v>0</v>
      </c>
      <c r="AP7" s="191">
        <f t="shared" si="4"/>
        <v>0</v>
      </c>
      <c r="AQ7" s="191">
        <f t="shared" si="4"/>
        <v>0</v>
      </c>
      <c r="AR7" s="191">
        <f t="shared" si="4"/>
        <v>0</v>
      </c>
      <c r="AS7" s="191">
        <f t="shared" si="4"/>
        <v>0</v>
      </c>
      <c r="AT7" s="191">
        <f t="shared" si="4"/>
        <v>0</v>
      </c>
      <c r="AU7" s="191">
        <f t="shared" si="4"/>
        <v>0</v>
      </c>
      <c r="AV7" s="371"/>
      <c r="AW7" s="198"/>
    </row>
    <row r="8" spans="1:49" s="316" customFormat="1" ht="15.75" customHeight="1" x14ac:dyDescent="0.3">
      <c r="A8" s="334" t="s">
        <v>482</v>
      </c>
      <c r="B8" s="188"/>
      <c r="C8" s="189"/>
      <c r="D8" s="190"/>
      <c r="E8" s="187"/>
      <c r="F8" s="187"/>
      <c r="G8" s="187"/>
      <c r="H8" s="187"/>
      <c r="I8" s="187"/>
      <c r="J8" s="187"/>
      <c r="K8" s="193">
        <f>$K$6-K6</f>
        <v>0</v>
      </c>
      <c r="L8" s="193">
        <f t="shared" ref="L8" si="5">$K$6-L6</f>
        <v>0</v>
      </c>
      <c r="M8" s="193">
        <f t="shared" ref="M8:AU8" si="6">$K$6-M6</f>
        <v>0</v>
      </c>
      <c r="N8" s="193">
        <f t="shared" si="6"/>
        <v>0</v>
      </c>
      <c r="O8" s="193">
        <f t="shared" si="6"/>
        <v>421.27554252000004</v>
      </c>
      <c r="P8" s="193">
        <f t="shared" si="6"/>
        <v>421.27554252000004</v>
      </c>
      <c r="Q8" s="193">
        <f t="shared" si="6"/>
        <v>421.27554252000004</v>
      </c>
      <c r="R8" s="193">
        <f t="shared" si="6"/>
        <v>421.27554252000004</v>
      </c>
      <c r="S8" s="193">
        <f t="shared" si="6"/>
        <v>421.27554252000004</v>
      </c>
      <c r="T8" s="193">
        <f t="shared" si="6"/>
        <v>421.27554252000004</v>
      </c>
      <c r="U8" s="193">
        <f t="shared" si="6"/>
        <v>421.27554252000004</v>
      </c>
      <c r="V8" s="193">
        <f t="shared" si="6"/>
        <v>421.27554252000004</v>
      </c>
      <c r="W8" s="193">
        <f t="shared" si="6"/>
        <v>421.27554252000004</v>
      </c>
      <c r="X8" s="193">
        <f t="shared" si="6"/>
        <v>1003.0370060000001</v>
      </c>
      <c r="Y8" s="193">
        <f t="shared" si="6"/>
        <v>1003.0370060000001</v>
      </c>
      <c r="Z8" s="193">
        <f t="shared" si="6"/>
        <v>1003.0370060000001</v>
      </c>
      <c r="AA8" s="193">
        <f t="shared" si="6"/>
        <v>1003.0370060000001</v>
      </c>
      <c r="AB8" s="193">
        <f t="shared" si="6"/>
        <v>1003.0370060000001</v>
      </c>
      <c r="AC8" s="193">
        <f t="shared" si="6"/>
        <v>1003.0370060000001</v>
      </c>
      <c r="AD8" s="193">
        <f t="shared" si="6"/>
        <v>1003.0370060000001</v>
      </c>
      <c r="AE8" s="193">
        <f t="shared" si="6"/>
        <v>1003.0370060000001</v>
      </c>
      <c r="AF8" s="193">
        <f t="shared" si="6"/>
        <v>1003.0370060000001</v>
      </c>
      <c r="AG8" s="193">
        <f t="shared" si="6"/>
        <v>1003.0370060000001</v>
      </c>
      <c r="AH8" s="193">
        <f t="shared" si="6"/>
        <v>1003.0370060000001</v>
      </c>
      <c r="AI8" s="193">
        <f t="shared" si="6"/>
        <v>1003.0370060000001</v>
      </c>
      <c r="AJ8" s="193">
        <f t="shared" si="6"/>
        <v>1003.0370060000001</v>
      </c>
      <c r="AK8" s="193">
        <f t="shared" si="6"/>
        <v>1003.0370060000001</v>
      </c>
      <c r="AL8" s="193">
        <f t="shared" si="6"/>
        <v>1003.0370060000001</v>
      </c>
      <c r="AM8" s="193">
        <f t="shared" si="6"/>
        <v>1003.0370060000001</v>
      </c>
      <c r="AN8" s="193">
        <f t="shared" si="6"/>
        <v>1003.0370060000001</v>
      </c>
      <c r="AO8" s="193">
        <f t="shared" si="6"/>
        <v>1003.0370060000001</v>
      </c>
      <c r="AP8" s="193">
        <f t="shared" si="6"/>
        <v>1003.0370060000001</v>
      </c>
      <c r="AQ8" s="193">
        <f t="shared" si="6"/>
        <v>1003.0370060000001</v>
      </c>
      <c r="AR8" s="193">
        <f t="shared" si="6"/>
        <v>1003.0370060000001</v>
      </c>
      <c r="AS8" s="193">
        <f t="shared" si="6"/>
        <v>1003.0370060000001</v>
      </c>
      <c r="AT8" s="193">
        <f t="shared" si="6"/>
        <v>1003.0370060000001</v>
      </c>
      <c r="AU8" s="193">
        <f t="shared" si="6"/>
        <v>1003.0370060000001</v>
      </c>
      <c r="AV8" s="274"/>
      <c r="AW8" s="198"/>
    </row>
    <row r="9" spans="1:49" s="316" customFormat="1" ht="15.75" customHeight="1" x14ac:dyDescent="0.3">
      <c r="A9" s="196" t="s">
        <v>66</v>
      </c>
      <c r="B9" s="197">
        <f>SUMPRODUCT(B5:B5,C5:C5)/C6</f>
        <v>13</v>
      </c>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row>
    <row r="10" spans="1:49" x14ac:dyDescent="0.3">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row>
    <row r="11" spans="1:49" x14ac:dyDescent="0.3">
      <c r="A11" s="543" t="s">
        <v>2</v>
      </c>
      <c r="B11" s="544"/>
      <c r="C11" s="544"/>
      <c r="D11" s="544"/>
      <c r="E11" s="544"/>
      <c r="F11" s="544"/>
      <c r="G11" s="544"/>
      <c r="H11" s="544"/>
      <c r="I11" s="544"/>
      <c r="J11" s="544"/>
      <c r="K11" s="544"/>
      <c r="L11" s="545"/>
    </row>
    <row r="12" spans="1:49" x14ac:dyDescent="0.3">
      <c r="A12" s="520" t="s">
        <v>658</v>
      </c>
      <c r="B12" s="521"/>
      <c r="C12" s="521"/>
      <c r="D12" s="521"/>
      <c r="E12" s="521"/>
      <c r="F12" s="521"/>
      <c r="G12" s="521"/>
      <c r="H12" s="521"/>
      <c r="I12" s="521"/>
      <c r="J12" s="521"/>
      <c r="K12" s="521"/>
      <c r="L12" s="522"/>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ignoredErrors>
    <ignoredError sqref="K6:L6" formulaRange="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EE0D-0600-4E55-AC6A-E2EB9DD649D0}">
  <dimension ref="A1:BL109"/>
  <sheetViews>
    <sheetView workbookViewId="0">
      <selection activeCell="K5" sqref="K5:BJ10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4" ht="15.75" customHeight="1" x14ac:dyDescent="0.3">
      <c r="A1" s="316" t="s">
        <v>690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row>
    <row r="2" spans="1:64"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64" ht="15.75" customHeight="1" x14ac:dyDescent="0.3">
      <c r="A3" s="508" t="s">
        <v>272</v>
      </c>
      <c r="B3" s="510" t="s">
        <v>0</v>
      </c>
      <c r="C3" s="510" t="s">
        <v>282</v>
      </c>
      <c r="D3" s="510"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491" t="s">
        <v>1</v>
      </c>
      <c r="BL3" s="30"/>
    </row>
    <row r="4" spans="1:64" ht="15.75" customHeight="1" x14ac:dyDescent="0.3">
      <c r="A4" s="513"/>
      <c r="B4" s="512"/>
      <c r="C4" s="512"/>
      <c r="D4" s="511"/>
      <c r="E4" s="1">
        <v>2018</v>
      </c>
      <c r="F4" s="1">
        <f>E4+1</f>
        <v>2019</v>
      </c>
      <c r="G4" s="1">
        <f t="shared" ref="G4:K4" si="0">F4+1</f>
        <v>2020</v>
      </c>
      <c r="H4" s="1">
        <f t="shared" si="0"/>
        <v>2021</v>
      </c>
      <c r="I4" s="1">
        <f t="shared" si="0"/>
        <v>2022</v>
      </c>
      <c r="J4" s="1">
        <f t="shared" si="0"/>
        <v>2023</v>
      </c>
      <c r="K4" s="1">
        <f t="shared" si="0"/>
        <v>2024</v>
      </c>
      <c r="L4" s="1">
        <f t="shared" ref="L4" si="1">K4+1</f>
        <v>2025</v>
      </c>
      <c r="M4" s="1">
        <f t="shared" ref="M4" si="2">L4+1</f>
        <v>2026</v>
      </c>
      <c r="N4" s="1">
        <f t="shared" ref="N4" si="3">M4+1</f>
        <v>2027</v>
      </c>
      <c r="O4" s="1">
        <f t="shared" ref="O4" si="4">N4+1</f>
        <v>2028</v>
      </c>
      <c r="P4" s="1">
        <f t="shared" ref="P4" si="5">O4+1</f>
        <v>2029</v>
      </c>
      <c r="Q4" s="1">
        <f t="shared" ref="Q4" si="6">P4+1</f>
        <v>2030</v>
      </c>
      <c r="R4" s="1">
        <f t="shared" ref="R4" si="7">Q4+1</f>
        <v>2031</v>
      </c>
      <c r="S4" s="1">
        <f t="shared" ref="S4" si="8">R4+1</f>
        <v>2032</v>
      </c>
      <c r="T4" s="1">
        <f t="shared" ref="T4" si="9">S4+1</f>
        <v>2033</v>
      </c>
      <c r="U4" s="1">
        <f t="shared" ref="U4" si="10">T4+1</f>
        <v>2034</v>
      </c>
      <c r="V4" s="1">
        <f t="shared" ref="V4" si="11">U4+1</f>
        <v>2035</v>
      </c>
      <c r="W4" s="1">
        <f t="shared" ref="W4" si="12">V4+1</f>
        <v>2036</v>
      </c>
      <c r="X4" s="1">
        <f t="shared" ref="X4" si="13">W4+1</f>
        <v>2037</v>
      </c>
      <c r="Y4" s="1">
        <f t="shared" ref="Y4" si="14">X4+1</f>
        <v>2038</v>
      </c>
      <c r="Z4" s="1">
        <f t="shared" ref="Z4" si="15">Y4+1</f>
        <v>2039</v>
      </c>
      <c r="AA4" s="1">
        <f t="shared" ref="AA4" si="16">Z4+1</f>
        <v>2040</v>
      </c>
      <c r="AB4" s="1">
        <f t="shared" ref="AB4" si="17">AA4+1</f>
        <v>2041</v>
      </c>
      <c r="AC4" s="1">
        <f t="shared" ref="AC4" si="18">AB4+1</f>
        <v>2042</v>
      </c>
      <c r="AD4" s="1">
        <f t="shared" ref="AD4" si="19">AC4+1</f>
        <v>2043</v>
      </c>
      <c r="AE4" s="1">
        <f t="shared" ref="AE4" si="20">AD4+1</f>
        <v>2044</v>
      </c>
      <c r="AF4" s="1">
        <f t="shared" ref="AF4" si="21">AE4+1</f>
        <v>2045</v>
      </c>
      <c r="AG4" s="1">
        <f t="shared" ref="AG4" si="22">AF4+1</f>
        <v>2046</v>
      </c>
      <c r="AH4" s="1">
        <f t="shared" ref="AH4" si="23">AG4+1</f>
        <v>2047</v>
      </c>
      <c r="AI4" s="1">
        <f t="shared" ref="AI4" si="24">AH4+1</f>
        <v>2048</v>
      </c>
      <c r="AJ4" s="1">
        <f t="shared" ref="AJ4" si="25">AI4+1</f>
        <v>2049</v>
      </c>
      <c r="AK4" s="1">
        <f t="shared" ref="AK4" si="26">AJ4+1</f>
        <v>2050</v>
      </c>
      <c r="AL4" s="1">
        <f t="shared" ref="AL4" si="27">AK4+1</f>
        <v>2051</v>
      </c>
      <c r="AM4" s="1">
        <f t="shared" ref="AM4" si="28">AL4+1</f>
        <v>2052</v>
      </c>
      <c r="AN4" s="1">
        <f t="shared" ref="AN4" si="29">AM4+1</f>
        <v>2053</v>
      </c>
      <c r="AO4" s="1">
        <f t="shared" ref="AO4" si="30">AN4+1</f>
        <v>2054</v>
      </c>
      <c r="AP4" s="1">
        <f t="shared" ref="AP4" si="31">AO4+1</f>
        <v>2055</v>
      </c>
      <c r="AQ4" s="1">
        <f t="shared" ref="AQ4" si="32">AP4+1</f>
        <v>2056</v>
      </c>
      <c r="AR4" s="1">
        <f t="shared" ref="AR4" si="33">AQ4+1</f>
        <v>2057</v>
      </c>
      <c r="AS4" s="1">
        <f t="shared" ref="AS4" si="34">AR4+1</f>
        <v>2058</v>
      </c>
      <c r="AT4" s="1">
        <f t="shared" ref="AT4" si="35">AS4+1</f>
        <v>2059</v>
      </c>
      <c r="AU4" s="1">
        <f t="shared" ref="AU4" si="36">AT4+1</f>
        <v>2060</v>
      </c>
      <c r="AV4" s="1">
        <f t="shared" ref="AV4" si="37">AU4+1</f>
        <v>2061</v>
      </c>
      <c r="AW4" s="1">
        <f t="shared" ref="AW4" si="38">AV4+1</f>
        <v>2062</v>
      </c>
      <c r="AX4" s="1">
        <f t="shared" ref="AX4" si="39">AW4+1</f>
        <v>2063</v>
      </c>
      <c r="AY4" s="1">
        <f t="shared" ref="AY4" si="40">AX4+1</f>
        <v>2064</v>
      </c>
      <c r="AZ4" s="1">
        <f t="shared" ref="AZ4" si="41">AY4+1</f>
        <v>2065</v>
      </c>
      <c r="BA4" s="1">
        <f t="shared" ref="BA4" si="42">AZ4+1</f>
        <v>2066</v>
      </c>
      <c r="BB4" s="1">
        <f t="shared" ref="BB4" si="43">BA4+1</f>
        <v>2067</v>
      </c>
      <c r="BC4" s="1">
        <f t="shared" ref="BC4" si="44">BB4+1</f>
        <v>2068</v>
      </c>
      <c r="BD4" s="1">
        <f t="shared" ref="BD4" si="45">BC4+1</f>
        <v>2069</v>
      </c>
      <c r="BE4" s="1">
        <f t="shared" ref="BE4" si="46">BD4+1</f>
        <v>2070</v>
      </c>
      <c r="BF4" s="1">
        <f t="shared" ref="BF4" si="47">BE4+1</f>
        <v>2071</v>
      </c>
      <c r="BG4" s="1">
        <f t="shared" ref="BG4" si="48">BF4+1</f>
        <v>2072</v>
      </c>
      <c r="BH4" s="1">
        <f t="shared" ref="BH4" si="49">BG4+1</f>
        <v>2073</v>
      </c>
      <c r="BI4" s="1">
        <f t="shared" ref="BI4" si="50">BH4+1</f>
        <v>2074</v>
      </c>
      <c r="BJ4" s="1">
        <f t="shared" ref="BJ4" si="51">BI4+1</f>
        <v>2075</v>
      </c>
      <c r="BK4" s="493"/>
      <c r="BL4" s="30"/>
    </row>
    <row r="5" spans="1:64" s="195" customFormat="1" ht="15.75" customHeight="1" x14ac:dyDescent="0.3">
      <c r="A5" s="369">
        <v>2200088</v>
      </c>
      <c r="B5" s="179">
        <v>17.399999999999999</v>
      </c>
      <c r="C5" s="180">
        <v>131.86017873910205</v>
      </c>
      <c r="D5" s="205">
        <f t="shared" ref="D5:D62" si="52">K5/C5</f>
        <v>0.79050000000000009</v>
      </c>
      <c r="E5" s="181"/>
      <c r="F5" s="181"/>
      <c r="G5" s="181"/>
      <c r="H5" s="181"/>
      <c r="I5" s="181"/>
      <c r="J5" s="181"/>
      <c r="K5" s="180">
        <v>104.23547129326019</v>
      </c>
      <c r="L5" s="180">
        <v>104.23547129326019</v>
      </c>
      <c r="M5" s="180">
        <v>104.23547129326019</v>
      </c>
      <c r="N5" s="180">
        <v>104.23547129326019</v>
      </c>
      <c r="O5" s="180">
        <v>104.23547129326019</v>
      </c>
      <c r="P5" s="180">
        <v>104.23547129326019</v>
      </c>
      <c r="Q5" s="180">
        <v>104.23547129326019</v>
      </c>
      <c r="R5" s="180">
        <v>104.23547129326019</v>
      </c>
      <c r="S5" s="180">
        <v>104.23547129326019</v>
      </c>
      <c r="T5" s="180">
        <v>104.23547129326019</v>
      </c>
      <c r="U5" s="180">
        <v>104.23547129326019</v>
      </c>
      <c r="V5" s="180">
        <v>104.23547129326019</v>
      </c>
      <c r="W5" s="180">
        <v>104.23547129326019</v>
      </c>
      <c r="X5" s="180">
        <v>104.23547129326019</v>
      </c>
      <c r="Y5" s="180">
        <v>104.23547129326019</v>
      </c>
      <c r="Z5" s="180">
        <v>104.23547129326019</v>
      </c>
      <c r="AA5" s="180">
        <v>104.23547129326019</v>
      </c>
      <c r="AB5" s="180">
        <v>41.694188517303928</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36" si="53">SUM(E5:BJ5)</f>
        <v>1813.6972005027269</v>
      </c>
      <c r="BL5" s="370"/>
    </row>
    <row r="6" spans="1:64" s="195" customFormat="1" ht="15.75" customHeight="1" x14ac:dyDescent="0.3">
      <c r="A6" s="369">
        <v>2200089</v>
      </c>
      <c r="B6" s="179">
        <v>17.399999999999999</v>
      </c>
      <c r="C6" s="180">
        <v>41.963289406299538</v>
      </c>
      <c r="D6" s="205">
        <f t="shared" si="52"/>
        <v>0.79050000000000009</v>
      </c>
      <c r="E6" s="181"/>
      <c r="F6" s="181"/>
      <c r="G6" s="181"/>
      <c r="H6" s="181"/>
      <c r="I6" s="181"/>
      <c r="J6" s="181"/>
      <c r="K6" s="180">
        <v>33.171980275679786</v>
      </c>
      <c r="L6" s="180">
        <v>33.171980275679786</v>
      </c>
      <c r="M6" s="180">
        <v>33.171980275679786</v>
      </c>
      <c r="N6" s="180">
        <v>33.171980275679786</v>
      </c>
      <c r="O6" s="180">
        <v>33.171980275679786</v>
      </c>
      <c r="P6" s="180">
        <v>33.171980275679786</v>
      </c>
      <c r="Q6" s="180">
        <v>33.171980275679786</v>
      </c>
      <c r="R6" s="180">
        <v>33.171980275679786</v>
      </c>
      <c r="S6" s="180">
        <v>33.171980275679786</v>
      </c>
      <c r="T6" s="180">
        <v>33.171980275679786</v>
      </c>
      <c r="U6" s="180">
        <v>33.171980275679786</v>
      </c>
      <c r="V6" s="180">
        <v>33.171980275679786</v>
      </c>
      <c r="W6" s="180">
        <v>33.171980275679786</v>
      </c>
      <c r="X6" s="180">
        <v>33.171980275679786</v>
      </c>
      <c r="Y6" s="180">
        <v>33.171980275679786</v>
      </c>
      <c r="Z6" s="180">
        <v>33.171980275679786</v>
      </c>
      <c r="AA6" s="180">
        <v>33.171980275679786</v>
      </c>
      <c r="AB6" s="180">
        <v>13.268792110271868</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53"/>
        <v>577.19245679682831</v>
      </c>
      <c r="BL6" s="370"/>
    </row>
    <row r="7" spans="1:64" s="195" customFormat="1" ht="15.75" customHeight="1" x14ac:dyDescent="0.3">
      <c r="A7" s="369">
        <v>2300006</v>
      </c>
      <c r="B7" s="179">
        <v>17.399999999999999</v>
      </c>
      <c r="C7" s="180">
        <v>160.4805126699913</v>
      </c>
      <c r="D7" s="205">
        <f t="shared" si="52"/>
        <v>0.79049999999999987</v>
      </c>
      <c r="E7" s="181"/>
      <c r="F7" s="181"/>
      <c r="G7" s="181"/>
      <c r="H7" s="181"/>
      <c r="I7" s="181"/>
      <c r="J7" s="181"/>
      <c r="K7" s="180">
        <v>126.85984526562811</v>
      </c>
      <c r="L7" s="180">
        <v>126.85984526562811</v>
      </c>
      <c r="M7" s="180">
        <v>126.85984526562811</v>
      </c>
      <c r="N7" s="180">
        <v>126.85984526562811</v>
      </c>
      <c r="O7" s="180">
        <v>126.85984526562811</v>
      </c>
      <c r="P7" s="180">
        <v>126.85984526562811</v>
      </c>
      <c r="Q7" s="180">
        <v>126.85984526562811</v>
      </c>
      <c r="R7" s="180">
        <v>126.85984526562811</v>
      </c>
      <c r="S7" s="180">
        <v>126.85984526562811</v>
      </c>
      <c r="T7" s="180">
        <v>126.85984526562811</v>
      </c>
      <c r="U7" s="180">
        <v>126.85984526562811</v>
      </c>
      <c r="V7" s="180">
        <v>126.85984526562811</v>
      </c>
      <c r="W7" s="180">
        <v>126.85984526562811</v>
      </c>
      <c r="X7" s="180">
        <v>126.85984526562811</v>
      </c>
      <c r="Y7" s="180">
        <v>126.85984526562811</v>
      </c>
      <c r="Z7" s="180">
        <v>126.85984526562811</v>
      </c>
      <c r="AA7" s="180">
        <v>126.85984526562811</v>
      </c>
      <c r="AB7" s="180">
        <v>50.743938106251065</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53"/>
        <v>2207.3613076219285</v>
      </c>
      <c r="BL7" s="370"/>
    </row>
    <row r="8" spans="1:64" s="195" customFormat="1" ht="15.75" customHeight="1" x14ac:dyDescent="0.3">
      <c r="A8" s="369">
        <v>2300733</v>
      </c>
      <c r="B8" s="179">
        <v>15</v>
      </c>
      <c r="C8" s="180">
        <v>4.3210804815939428</v>
      </c>
      <c r="D8" s="205">
        <f t="shared" si="52"/>
        <v>0.79049999999999998</v>
      </c>
      <c r="E8" s="181"/>
      <c r="F8" s="181"/>
      <c r="G8" s="181"/>
      <c r="H8" s="181"/>
      <c r="I8" s="181"/>
      <c r="J8" s="181"/>
      <c r="K8" s="180">
        <v>3.4158141207000119</v>
      </c>
      <c r="L8" s="180">
        <v>3.4158141207000119</v>
      </c>
      <c r="M8" s="180">
        <v>3.4158141207000119</v>
      </c>
      <c r="N8" s="180">
        <v>3.4158141207000119</v>
      </c>
      <c r="O8" s="180">
        <v>3.4158141207000119</v>
      </c>
      <c r="P8" s="180">
        <v>3.4158141207000119</v>
      </c>
      <c r="Q8" s="180">
        <v>3.4158141207000119</v>
      </c>
      <c r="R8" s="180">
        <v>3.4158141207000119</v>
      </c>
      <c r="S8" s="180">
        <v>3.4158141207000119</v>
      </c>
      <c r="T8" s="180">
        <v>3.4158141207000119</v>
      </c>
      <c r="U8" s="180">
        <v>3.4158141207000119</v>
      </c>
      <c r="V8" s="180">
        <v>3.4158141207000119</v>
      </c>
      <c r="W8" s="180">
        <v>3.4158141207000119</v>
      </c>
      <c r="X8" s="180">
        <v>3.4158141207000119</v>
      </c>
      <c r="Y8" s="180">
        <v>3.4158141207000119</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211">
        <f t="shared" si="53"/>
        <v>51.237211810500185</v>
      </c>
      <c r="BL8" s="370"/>
    </row>
    <row r="9" spans="1:64" s="195" customFormat="1" ht="15.75" customHeight="1" x14ac:dyDescent="0.3">
      <c r="A9" s="369">
        <v>2300804</v>
      </c>
      <c r="B9" s="179">
        <v>15</v>
      </c>
      <c r="C9" s="180">
        <v>366.1777143387506</v>
      </c>
      <c r="D9" s="205">
        <f t="shared" si="52"/>
        <v>0.79049999999999987</v>
      </c>
      <c r="E9" s="181"/>
      <c r="F9" s="181"/>
      <c r="G9" s="181"/>
      <c r="H9" s="181"/>
      <c r="I9" s="181"/>
      <c r="J9" s="181"/>
      <c r="K9" s="180">
        <v>289.46348318478232</v>
      </c>
      <c r="L9" s="180">
        <v>289.46348318478232</v>
      </c>
      <c r="M9" s="180">
        <v>289.46348318478232</v>
      </c>
      <c r="N9" s="180">
        <v>289.46348318478232</v>
      </c>
      <c r="O9" s="180">
        <v>289.46348318478232</v>
      </c>
      <c r="P9" s="180">
        <v>289.46348318478232</v>
      </c>
      <c r="Q9" s="180">
        <v>289.46348318478232</v>
      </c>
      <c r="R9" s="180">
        <v>289.46348318478232</v>
      </c>
      <c r="S9" s="180">
        <v>289.46348318478232</v>
      </c>
      <c r="T9" s="180">
        <v>289.46348318478232</v>
      </c>
      <c r="U9" s="180">
        <v>289.46348318478232</v>
      </c>
      <c r="V9" s="180">
        <v>289.46348318478232</v>
      </c>
      <c r="W9" s="180">
        <v>289.46348318478232</v>
      </c>
      <c r="X9" s="180">
        <v>289.46348318478232</v>
      </c>
      <c r="Y9" s="180">
        <v>289.46348318478232</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53"/>
        <v>4341.9522477717355</v>
      </c>
      <c r="BL9" s="370"/>
    </row>
    <row r="10" spans="1:64" s="195" customFormat="1" ht="15.75" customHeight="1" x14ac:dyDescent="0.3">
      <c r="A10" s="369">
        <v>2301814</v>
      </c>
      <c r="B10" s="179">
        <v>13</v>
      </c>
      <c r="C10" s="180">
        <v>62.595613498010636</v>
      </c>
      <c r="D10" s="205">
        <f t="shared" si="52"/>
        <v>0.79049999999999987</v>
      </c>
      <c r="E10" s="181"/>
      <c r="F10" s="181"/>
      <c r="G10" s="181"/>
      <c r="H10" s="181"/>
      <c r="I10" s="181"/>
      <c r="J10" s="181"/>
      <c r="K10" s="180">
        <v>49.481832470177402</v>
      </c>
      <c r="L10" s="180">
        <v>49.481832470177402</v>
      </c>
      <c r="M10" s="180">
        <v>49.481832470177402</v>
      </c>
      <c r="N10" s="180">
        <v>49.481832470177402</v>
      </c>
      <c r="O10" s="180">
        <v>49.481832470177402</v>
      </c>
      <c r="P10" s="180">
        <v>49.481832470177402</v>
      </c>
      <c r="Q10" s="180">
        <v>49.481832470177402</v>
      </c>
      <c r="R10" s="180">
        <v>49.481832470177402</v>
      </c>
      <c r="S10" s="180">
        <v>49.481832470177402</v>
      </c>
      <c r="T10" s="180">
        <v>49.481832470177402</v>
      </c>
      <c r="U10" s="180">
        <v>49.481832470177402</v>
      </c>
      <c r="V10" s="180">
        <v>49.481832470177402</v>
      </c>
      <c r="W10" s="180">
        <v>49.481832470177402</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53"/>
        <v>643.26382211230623</v>
      </c>
      <c r="BL10" s="370"/>
    </row>
    <row r="11" spans="1:64" s="195" customFormat="1" ht="15.75" customHeight="1" x14ac:dyDescent="0.3">
      <c r="A11" s="369">
        <v>2400006</v>
      </c>
      <c r="B11" s="179">
        <v>15</v>
      </c>
      <c r="C11" s="180">
        <v>56.619762086373129</v>
      </c>
      <c r="D11" s="205">
        <f t="shared" si="52"/>
        <v>1</v>
      </c>
      <c r="E11" s="181"/>
      <c r="F11" s="181"/>
      <c r="G11" s="181"/>
      <c r="H11" s="181"/>
      <c r="I11" s="181"/>
      <c r="J11" s="181"/>
      <c r="K11" s="180">
        <v>56.619762086373129</v>
      </c>
      <c r="L11" s="180">
        <v>56.619762086373129</v>
      </c>
      <c r="M11" s="180">
        <v>56.619762086373129</v>
      </c>
      <c r="N11" s="180">
        <v>56.619762086373129</v>
      </c>
      <c r="O11" s="180">
        <v>56.619762086373129</v>
      </c>
      <c r="P11" s="180">
        <v>56.619762086373129</v>
      </c>
      <c r="Q11" s="180">
        <v>56.619762086373129</v>
      </c>
      <c r="R11" s="180">
        <v>56.619762086373129</v>
      </c>
      <c r="S11" s="180">
        <v>56.619762086373129</v>
      </c>
      <c r="T11" s="180">
        <v>56.619762086373129</v>
      </c>
      <c r="U11" s="180">
        <v>56.619762086373129</v>
      </c>
      <c r="V11" s="180">
        <v>56.619762086373129</v>
      </c>
      <c r="W11" s="180">
        <v>56.619762086373129</v>
      </c>
      <c r="X11" s="180">
        <v>56.619762086373129</v>
      </c>
      <c r="Y11" s="180">
        <v>56.619762086373129</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53"/>
        <v>849.29643129559724</v>
      </c>
      <c r="BL11" s="370"/>
    </row>
    <row r="12" spans="1:64" s="195" customFormat="1" ht="15.75" customHeight="1" x14ac:dyDescent="0.3">
      <c r="A12" s="369">
        <v>2400007</v>
      </c>
      <c r="B12" s="179">
        <v>13</v>
      </c>
      <c r="C12" s="180">
        <v>40.741848779878772</v>
      </c>
      <c r="D12" s="205">
        <f t="shared" si="52"/>
        <v>1</v>
      </c>
      <c r="E12" s="181"/>
      <c r="F12" s="181"/>
      <c r="G12" s="181"/>
      <c r="H12" s="181"/>
      <c r="I12" s="181"/>
      <c r="J12" s="181"/>
      <c r="K12" s="180">
        <v>40.741848779878772</v>
      </c>
      <c r="L12" s="180">
        <v>40.741848779878772</v>
      </c>
      <c r="M12" s="180">
        <v>40.741848779878772</v>
      </c>
      <c r="N12" s="180">
        <v>40.741848779878772</v>
      </c>
      <c r="O12" s="180">
        <v>40.741848779878772</v>
      </c>
      <c r="P12" s="180">
        <v>40.741848779878772</v>
      </c>
      <c r="Q12" s="180">
        <v>40.741848779878772</v>
      </c>
      <c r="R12" s="180">
        <v>40.741848779878772</v>
      </c>
      <c r="S12" s="180">
        <v>40.741848779878772</v>
      </c>
      <c r="T12" s="180">
        <v>40.741848779878772</v>
      </c>
      <c r="U12" s="180">
        <v>40.741848779878772</v>
      </c>
      <c r="V12" s="180">
        <v>40.741848779878772</v>
      </c>
      <c r="W12" s="180">
        <v>40.741848779878772</v>
      </c>
      <c r="X12" s="180">
        <v>0</v>
      </c>
      <c r="Y12" s="180">
        <v>0</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53"/>
        <v>529.64403413842399</v>
      </c>
      <c r="BL12" s="370"/>
    </row>
    <row r="13" spans="1:64" s="195" customFormat="1" ht="15.75" customHeight="1" x14ac:dyDescent="0.3">
      <c r="A13" s="369">
        <v>2101290</v>
      </c>
      <c r="B13" s="179">
        <v>17.399999999999999</v>
      </c>
      <c r="C13" s="180">
        <v>78.514440709677757</v>
      </c>
      <c r="D13" s="205">
        <f t="shared" si="52"/>
        <v>1</v>
      </c>
      <c r="E13" s="181"/>
      <c r="F13" s="181"/>
      <c r="G13" s="181"/>
      <c r="H13" s="181"/>
      <c r="I13" s="181"/>
      <c r="J13" s="181"/>
      <c r="K13" s="180">
        <v>78.514440709677757</v>
      </c>
      <c r="L13" s="180">
        <v>78.514440709677757</v>
      </c>
      <c r="M13" s="180">
        <v>78.514440709677757</v>
      </c>
      <c r="N13" s="180">
        <v>78.514440709677757</v>
      </c>
      <c r="O13" s="180">
        <v>78.514440709677757</v>
      </c>
      <c r="P13" s="180">
        <v>78.514440709677757</v>
      </c>
      <c r="Q13" s="180">
        <v>78.514440709677757</v>
      </c>
      <c r="R13" s="180">
        <v>78.514440709677757</v>
      </c>
      <c r="S13" s="180">
        <v>78.514440709677757</v>
      </c>
      <c r="T13" s="180">
        <v>78.514440709677757</v>
      </c>
      <c r="U13" s="180">
        <v>78.514440709677757</v>
      </c>
      <c r="V13" s="180">
        <v>78.514440709677757</v>
      </c>
      <c r="W13" s="180">
        <v>78.514440709677757</v>
      </c>
      <c r="X13" s="180">
        <v>78.514440709677757</v>
      </c>
      <c r="Y13" s="180">
        <v>78.514440709677757</v>
      </c>
      <c r="Z13" s="180">
        <v>78.514440709677757</v>
      </c>
      <c r="AA13" s="180">
        <v>78.514440709677757</v>
      </c>
      <c r="AB13" s="180">
        <v>31.405776283870992</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211">
        <f t="shared" si="53"/>
        <v>1366.1512683483927</v>
      </c>
      <c r="BL13" s="370"/>
    </row>
    <row r="14" spans="1:64" s="195" customFormat="1" ht="15.75" customHeight="1" x14ac:dyDescent="0.3">
      <c r="A14" s="369">
        <v>2200025</v>
      </c>
      <c r="B14" s="179">
        <v>13</v>
      </c>
      <c r="C14" s="180">
        <v>896.17202402274813</v>
      </c>
      <c r="D14" s="205">
        <f t="shared" si="52"/>
        <v>0.79049999999999998</v>
      </c>
      <c r="E14" s="181"/>
      <c r="F14" s="181"/>
      <c r="G14" s="181"/>
      <c r="H14" s="181"/>
      <c r="I14" s="181"/>
      <c r="J14" s="181"/>
      <c r="K14" s="180">
        <v>708.42398498998239</v>
      </c>
      <c r="L14" s="180">
        <v>708.42398498998239</v>
      </c>
      <c r="M14" s="180">
        <v>708.42398498998239</v>
      </c>
      <c r="N14" s="180">
        <v>708.42398498998239</v>
      </c>
      <c r="O14" s="180">
        <v>708.42398498998239</v>
      </c>
      <c r="P14" s="180">
        <v>708.42398498998239</v>
      </c>
      <c r="Q14" s="180">
        <v>708.42398498998239</v>
      </c>
      <c r="R14" s="180">
        <v>708.42398498998239</v>
      </c>
      <c r="S14" s="180">
        <v>708.42398498998239</v>
      </c>
      <c r="T14" s="180">
        <v>708.42398498998239</v>
      </c>
      <c r="U14" s="180">
        <v>708.42398498998239</v>
      </c>
      <c r="V14" s="180">
        <v>708.42398498998239</v>
      </c>
      <c r="W14" s="180">
        <v>708.42398498998239</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53"/>
        <v>9209.5118048697714</v>
      </c>
      <c r="BL14" s="370"/>
    </row>
    <row r="15" spans="1:64" s="195" customFormat="1" ht="15.75" customHeight="1" x14ac:dyDescent="0.3">
      <c r="A15" s="369">
        <v>2200607</v>
      </c>
      <c r="B15" s="179">
        <v>23</v>
      </c>
      <c r="C15" s="180">
        <v>65.844373689234402</v>
      </c>
      <c r="D15" s="205">
        <f t="shared" si="52"/>
        <v>1</v>
      </c>
      <c r="E15" s="181"/>
      <c r="F15" s="181"/>
      <c r="G15" s="181"/>
      <c r="H15" s="181"/>
      <c r="I15" s="181"/>
      <c r="J15" s="181"/>
      <c r="K15" s="180">
        <v>65.844373689234402</v>
      </c>
      <c r="L15" s="180">
        <v>65.844373689234402</v>
      </c>
      <c r="M15" s="180">
        <v>65.844373689234402</v>
      </c>
      <c r="N15" s="180">
        <v>65.844373689234402</v>
      </c>
      <c r="O15" s="180">
        <v>65.844373689234402</v>
      </c>
      <c r="P15" s="180">
        <v>65.844373689234402</v>
      </c>
      <c r="Q15" s="180">
        <v>65.844373689234402</v>
      </c>
      <c r="R15" s="180">
        <v>65.844373689234402</v>
      </c>
      <c r="S15" s="180">
        <v>65.844373689234402</v>
      </c>
      <c r="T15" s="180">
        <v>65.844373689234402</v>
      </c>
      <c r="U15" s="180">
        <v>65.844373689234402</v>
      </c>
      <c r="V15" s="180">
        <v>65.844373689234402</v>
      </c>
      <c r="W15" s="180">
        <v>65.844373689234402</v>
      </c>
      <c r="X15" s="180">
        <v>65.844373689234402</v>
      </c>
      <c r="Y15" s="180">
        <v>65.844373689234402</v>
      </c>
      <c r="Z15" s="180">
        <v>65.844373689234402</v>
      </c>
      <c r="AA15" s="180">
        <v>65.844373689234402</v>
      </c>
      <c r="AB15" s="180">
        <v>65.844373689234402</v>
      </c>
      <c r="AC15" s="180">
        <v>65.844373689234402</v>
      </c>
      <c r="AD15" s="180">
        <v>65.844373689234402</v>
      </c>
      <c r="AE15" s="180">
        <v>65.844373689234402</v>
      </c>
      <c r="AF15" s="180">
        <v>65.844373689234402</v>
      </c>
      <c r="AG15" s="180">
        <v>65.844373689234402</v>
      </c>
      <c r="AH15" s="180">
        <v>0</v>
      </c>
      <c r="AI15" s="180">
        <v>0</v>
      </c>
      <c r="AJ15" s="180">
        <v>0</v>
      </c>
      <c r="AK15" s="180">
        <v>0</v>
      </c>
      <c r="AL15" s="180">
        <v>0</v>
      </c>
      <c r="AM15" s="180">
        <v>0</v>
      </c>
      <c r="AN15" s="180">
        <v>0</v>
      </c>
      <c r="AO15" s="180">
        <v>0</v>
      </c>
      <c r="AP15" s="180">
        <v>0</v>
      </c>
      <c r="AQ15" s="180">
        <v>0</v>
      </c>
      <c r="AR15" s="180">
        <v>0</v>
      </c>
      <c r="AS15" s="180">
        <v>0</v>
      </c>
      <c r="AT15" s="180">
        <v>0</v>
      </c>
      <c r="AU15" s="180">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53"/>
        <v>1514.4205948523909</v>
      </c>
      <c r="BL15" s="370"/>
    </row>
    <row r="16" spans="1:64" s="195" customFormat="1" ht="15.75" customHeight="1" x14ac:dyDescent="0.3">
      <c r="A16" s="369">
        <v>2300092</v>
      </c>
      <c r="B16" s="179">
        <v>11</v>
      </c>
      <c r="C16" s="180">
        <v>755.66843948189944</v>
      </c>
      <c r="D16" s="205">
        <f t="shared" si="52"/>
        <v>0.79049999999999987</v>
      </c>
      <c r="E16" s="181"/>
      <c r="F16" s="181"/>
      <c r="G16" s="181"/>
      <c r="H16" s="181"/>
      <c r="I16" s="181"/>
      <c r="J16" s="181"/>
      <c r="K16" s="180">
        <v>597.35590141044145</v>
      </c>
      <c r="L16" s="180">
        <v>597.35590141044145</v>
      </c>
      <c r="M16" s="180">
        <v>597.35590141044145</v>
      </c>
      <c r="N16" s="180">
        <v>597.35590141044145</v>
      </c>
      <c r="O16" s="180">
        <v>597.35590141044145</v>
      </c>
      <c r="P16" s="180">
        <v>597.35590141044145</v>
      </c>
      <c r="Q16" s="180">
        <v>597.35590141044145</v>
      </c>
      <c r="R16" s="180">
        <v>597.35590141044145</v>
      </c>
      <c r="S16" s="180">
        <v>597.35590141044145</v>
      </c>
      <c r="T16" s="180">
        <v>597.35590141044145</v>
      </c>
      <c r="U16" s="180">
        <v>597.35590141044145</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53"/>
        <v>6570.9149155148543</v>
      </c>
      <c r="BL16" s="370"/>
    </row>
    <row r="17" spans="1:64" s="195" customFormat="1" ht="15.75" customHeight="1" x14ac:dyDescent="0.3">
      <c r="A17" s="369">
        <v>2300484</v>
      </c>
      <c r="B17" s="179">
        <v>15</v>
      </c>
      <c r="C17" s="180">
        <v>77.562650065171667</v>
      </c>
      <c r="D17" s="205">
        <f t="shared" si="52"/>
        <v>0.79049999999999998</v>
      </c>
      <c r="E17" s="181"/>
      <c r="F17" s="181"/>
      <c r="G17" s="181"/>
      <c r="H17" s="181"/>
      <c r="I17" s="181"/>
      <c r="J17" s="181"/>
      <c r="K17" s="180">
        <v>61.3132748765182</v>
      </c>
      <c r="L17" s="180">
        <v>61.3132748765182</v>
      </c>
      <c r="M17" s="180">
        <v>61.3132748765182</v>
      </c>
      <c r="N17" s="180">
        <v>61.3132748765182</v>
      </c>
      <c r="O17" s="180">
        <v>61.3132748765182</v>
      </c>
      <c r="P17" s="180">
        <v>61.3132748765182</v>
      </c>
      <c r="Q17" s="180">
        <v>61.3132748765182</v>
      </c>
      <c r="R17" s="180">
        <v>61.3132748765182</v>
      </c>
      <c r="S17" s="180">
        <v>61.3132748765182</v>
      </c>
      <c r="T17" s="180">
        <v>61.3132748765182</v>
      </c>
      <c r="U17" s="180">
        <v>61.3132748765182</v>
      </c>
      <c r="V17" s="180">
        <v>61.3132748765182</v>
      </c>
      <c r="W17" s="180">
        <v>61.3132748765182</v>
      </c>
      <c r="X17" s="180">
        <v>61.3132748765182</v>
      </c>
      <c r="Y17" s="180">
        <v>61.3132748765182</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53"/>
        <v>919.69912314777321</v>
      </c>
      <c r="BL17" s="370"/>
    </row>
    <row r="18" spans="1:64" s="195" customFormat="1" ht="15.75" customHeight="1" x14ac:dyDescent="0.3">
      <c r="A18" s="369">
        <v>2301001</v>
      </c>
      <c r="B18" s="179">
        <v>13</v>
      </c>
      <c r="C18" s="180">
        <v>188.85273579005744</v>
      </c>
      <c r="D18" s="205">
        <f t="shared" si="52"/>
        <v>0.79049999999999987</v>
      </c>
      <c r="E18" s="181"/>
      <c r="F18" s="181"/>
      <c r="G18" s="181"/>
      <c r="H18" s="181"/>
      <c r="I18" s="181"/>
      <c r="J18" s="181"/>
      <c r="K18" s="180">
        <v>149.28808764204038</v>
      </c>
      <c r="L18" s="180">
        <v>149.28808764204038</v>
      </c>
      <c r="M18" s="180">
        <v>149.28808764204038</v>
      </c>
      <c r="N18" s="180">
        <v>149.28808764204038</v>
      </c>
      <c r="O18" s="180">
        <v>149.28808764204038</v>
      </c>
      <c r="P18" s="180">
        <v>149.28808764204038</v>
      </c>
      <c r="Q18" s="180">
        <v>149.28808764204038</v>
      </c>
      <c r="R18" s="180">
        <v>149.28808764204038</v>
      </c>
      <c r="S18" s="180">
        <v>149.28808764204038</v>
      </c>
      <c r="T18" s="180">
        <v>149.28808764204038</v>
      </c>
      <c r="U18" s="180">
        <v>149.28808764204038</v>
      </c>
      <c r="V18" s="180">
        <v>149.28808764204038</v>
      </c>
      <c r="W18" s="180">
        <v>149.28808764204038</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53"/>
        <v>1940.7451393465251</v>
      </c>
      <c r="BL18" s="370"/>
    </row>
    <row r="19" spans="1:64" s="195" customFormat="1" ht="15.75" customHeight="1" x14ac:dyDescent="0.3">
      <c r="A19" s="369">
        <v>2301010</v>
      </c>
      <c r="B19" s="179">
        <v>15</v>
      </c>
      <c r="C19" s="180">
        <v>168.90700831380002</v>
      </c>
      <c r="D19" s="205">
        <f t="shared" si="52"/>
        <v>0.79049999999999998</v>
      </c>
      <c r="E19" s="181"/>
      <c r="F19" s="181"/>
      <c r="G19" s="181"/>
      <c r="H19" s="181"/>
      <c r="I19" s="181"/>
      <c r="J19" s="181"/>
      <c r="K19" s="180">
        <v>133.52099007205891</v>
      </c>
      <c r="L19" s="180">
        <v>133.52099007205891</v>
      </c>
      <c r="M19" s="180">
        <v>133.52099007205891</v>
      </c>
      <c r="N19" s="180">
        <v>133.52099007205891</v>
      </c>
      <c r="O19" s="180">
        <v>133.52099007205891</v>
      </c>
      <c r="P19" s="180">
        <v>133.52099007205891</v>
      </c>
      <c r="Q19" s="180">
        <v>133.52099007205891</v>
      </c>
      <c r="R19" s="180">
        <v>133.52099007205891</v>
      </c>
      <c r="S19" s="180">
        <v>133.52099007205891</v>
      </c>
      <c r="T19" s="180">
        <v>133.52099007205891</v>
      </c>
      <c r="U19" s="180">
        <v>133.52099007205891</v>
      </c>
      <c r="V19" s="180">
        <v>133.52099007205891</v>
      </c>
      <c r="W19" s="180">
        <v>133.52099007205891</v>
      </c>
      <c r="X19" s="180">
        <v>133.52099007205891</v>
      </c>
      <c r="Y19" s="180">
        <v>133.52099007205891</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S19" s="180">
        <v>0</v>
      </c>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 t="shared" si="53"/>
        <v>2002.8148510808828</v>
      </c>
      <c r="BL19" s="370"/>
    </row>
    <row r="20" spans="1:64" s="195" customFormat="1" ht="15.75" customHeight="1" x14ac:dyDescent="0.3">
      <c r="A20" s="369">
        <v>2301013</v>
      </c>
      <c r="B20" s="179">
        <v>15</v>
      </c>
      <c r="C20" s="180">
        <v>75.091231374643002</v>
      </c>
      <c r="D20" s="205">
        <f t="shared" si="52"/>
        <v>0.79050000000000009</v>
      </c>
      <c r="E20" s="181"/>
      <c r="F20" s="181"/>
      <c r="G20" s="181"/>
      <c r="H20" s="181"/>
      <c r="I20" s="181"/>
      <c r="J20" s="181"/>
      <c r="K20" s="180">
        <v>59.359618401655297</v>
      </c>
      <c r="L20" s="180">
        <v>59.359618401655297</v>
      </c>
      <c r="M20" s="180">
        <v>59.359618401655297</v>
      </c>
      <c r="N20" s="180">
        <v>59.359618401655297</v>
      </c>
      <c r="O20" s="180">
        <v>59.359618401655297</v>
      </c>
      <c r="P20" s="180">
        <v>59.359618401655297</v>
      </c>
      <c r="Q20" s="180">
        <v>59.359618401655297</v>
      </c>
      <c r="R20" s="180">
        <v>59.359618401655297</v>
      </c>
      <c r="S20" s="180">
        <v>59.359618401655297</v>
      </c>
      <c r="T20" s="180">
        <v>59.359618401655297</v>
      </c>
      <c r="U20" s="180">
        <v>59.359618401655297</v>
      </c>
      <c r="V20" s="180">
        <v>59.359618401655297</v>
      </c>
      <c r="W20" s="180">
        <v>59.359618401655297</v>
      </c>
      <c r="X20" s="180">
        <v>59.359618401655297</v>
      </c>
      <c r="Y20" s="180">
        <v>59.359618401655297</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R20" s="180">
        <v>0</v>
      </c>
      <c r="AS20" s="180">
        <v>0</v>
      </c>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 t="shared" si="53"/>
        <v>890.39427602482976</v>
      </c>
      <c r="BL20" s="370"/>
    </row>
    <row r="21" spans="1:64" s="195" customFormat="1" ht="15.75" customHeight="1" x14ac:dyDescent="0.3">
      <c r="A21" s="369">
        <v>2301054</v>
      </c>
      <c r="B21" s="179">
        <v>15</v>
      </c>
      <c r="C21" s="180">
        <v>303.45924641363473</v>
      </c>
      <c r="D21" s="205">
        <f t="shared" si="52"/>
        <v>0.79049999999999998</v>
      </c>
      <c r="E21" s="181"/>
      <c r="F21" s="181"/>
      <c r="G21" s="181"/>
      <c r="H21" s="181"/>
      <c r="I21" s="181"/>
      <c r="J21" s="181"/>
      <c r="K21" s="180">
        <v>239.88453428997826</v>
      </c>
      <c r="L21" s="180">
        <v>239.88453428997826</v>
      </c>
      <c r="M21" s="180">
        <v>239.88453428997826</v>
      </c>
      <c r="N21" s="180">
        <v>239.88453428997826</v>
      </c>
      <c r="O21" s="180">
        <v>239.88453428997826</v>
      </c>
      <c r="P21" s="180">
        <v>239.88453428997826</v>
      </c>
      <c r="Q21" s="180">
        <v>239.88453428997826</v>
      </c>
      <c r="R21" s="180">
        <v>239.88453428997826</v>
      </c>
      <c r="S21" s="180">
        <v>239.88453428997826</v>
      </c>
      <c r="T21" s="180">
        <v>239.88453428997826</v>
      </c>
      <c r="U21" s="180">
        <v>239.88453428997826</v>
      </c>
      <c r="V21" s="180">
        <v>239.88453428997826</v>
      </c>
      <c r="W21" s="180">
        <v>239.88453428997826</v>
      </c>
      <c r="X21" s="180">
        <v>239.88453428997826</v>
      </c>
      <c r="Y21" s="180">
        <v>239.88453428997826</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211">
        <f t="shared" si="53"/>
        <v>3598.2680143496732</v>
      </c>
      <c r="BL21" s="370"/>
    </row>
    <row r="22" spans="1:64" s="195" customFormat="1" ht="15.75" customHeight="1" x14ac:dyDescent="0.3">
      <c r="A22" s="369">
        <v>2301683</v>
      </c>
      <c r="B22" s="179">
        <v>15</v>
      </c>
      <c r="C22" s="180">
        <v>457.5673561237482</v>
      </c>
      <c r="D22" s="205">
        <f t="shared" si="52"/>
        <v>0.79049999999999998</v>
      </c>
      <c r="E22" s="181"/>
      <c r="F22" s="181"/>
      <c r="G22" s="181"/>
      <c r="H22" s="181"/>
      <c r="I22" s="181"/>
      <c r="J22" s="181"/>
      <c r="K22" s="180">
        <v>361.70699501582294</v>
      </c>
      <c r="L22" s="180">
        <v>361.70699501582294</v>
      </c>
      <c r="M22" s="180">
        <v>361.70699501582294</v>
      </c>
      <c r="N22" s="180">
        <v>361.70699501582294</v>
      </c>
      <c r="O22" s="180">
        <v>361.70699501582294</v>
      </c>
      <c r="P22" s="180">
        <v>361.70699501582294</v>
      </c>
      <c r="Q22" s="180">
        <v>361.70699501582294</v>
      </c>
      <c r="R22" s="180">
        <v>361.70699501582294</v>
      </c>
      <c r="S22" s="180">
        <v>361.70699501582294</v>
      </c>
      <c r="T22" s="180">
        <v>361.70699501582294</v>
      </c>
      <c r="U22" s="180">
        <v>361.70699501582294</v>
      </c>
      <c r="V22" s="180">
        <v>361.70699501582294</v>
      </c>
      <c r="W22" s="180">
        <v>361.70699501582294</v>
      </c>
      <c r="X22" s="180">
        <v>361.70699501582294</v>
      </c>
      <c r="Y22" s="180">
        <v>361.70699501582294</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211">
        <f t="shared" si="53"/>
        <v>5425.6049252373441</v>
      </c>
      <c r="BL22" s="370"/>
    </row>
    <row r="23" spans="1:64" s="195" customFormat="1" ht="15.75" customHeight="1" x14ac:dyDescent="0.3">
      <c r="A23" s="369">
        <v>2400131</v>
      </c>
      <c r="B23" s="179">
        <v>15</v>
      </c>
      <c r="C23" s="180">
        <v>300.58527449023194</v>
      </c>
      <c r="D23" s="205">
        <f t="shared" si="52"/>
        <v>0.79050000000000009</v>
      </c>
      <c r="E23" s="181"/>
      <c r="F23" s="181"/>
      <c r="G23" s="181"/>
      <c r="H23" s="181"/>
      <c r="I23" s="181"/>
      <c r="J23" s="181"/>
      <c r="K23" s="180">
        <v>237.61265948452836</v>
      </c>
      <c r="L23" s="180">
        <v>237.61265948452836</v>
      </c>
      <c r="M23" s="180">
        <v>237.61265948452836</v>
      </c>
      <c r="N23" s="180">
        <v>237.61265948452836</v>
      </c>
      <c r="O23" s="180">
        <v>237.61265948452836</v>
      </c>
      <c r="P23" s="180">
        <v>237.61265948452836</v>
      </c>
      <c r="Q23" s="180">
        <v>237.61265948452836</v>
      </c>
      <c r="R23" s="180">
        <v>237.61265948452836</v>
      </c>
      <c r="S23" s="180">
        <v>237.61265948452836</v>
      </c>
      <c r="T23" s="180">
        <v>237.61265948452836</v>
      </c>
      <c r="U23" s="180">
        <v>237.61265948452836</v>
      </c>
      <c r="V23" s="180">
        <v>237.61265948452836</v>
      </c>
      <c r="W23" s="180">
        <v>237.61265948452836</v>
      </c>
      <c r="X23" s="180">
        <v>237.61265948452836</v>
      </c>
      <c r="Y23" s="180">
        <v>237.61265948452836</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R23" s="180">
        <v>0</v>
      </c>
      <c r="AS23" s="180">
        <v>0</v>
      </c>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211">
        <f t="shared" si="53"/>
        <v>3564.1898922679247</v>
      </c>
      <c r="BL23" s="370"/>
    </row>
    <row r="24" spans="1:64" s="195" customFormat="1" ht="15.75" customHeight="1" x14ac:dyDescent="0.3">
      <c r="A24" s="369">
        <v>2400148</v>
      </c>
      <c r="B24" s="179">
        <v>15</v>
      </c>
      <c r="C24" s="180">
        <v>32.740252677167049</v>
      </c>
      <c r="D24" s="205">
        <f t="shared" si="52"/>
        <v>0.79049999999999998</v>
      </c>
      <c r="E24" s="181"/>
      <c r="F24" s="181"/>
      <c r="G24" s="181"/>
      <c r="H24" s="181"/>
      <c r="I24" s="181"/>
      <c r="J24" s="181"/>
      <c r="K24" s="180">
        <v>25.881169741300553</v>
      </c>
      <c r="L24" s="180">
        <v>25.881169741300553</v>
      </c>
      <c r="M24" s="180">
        <v>25.881169741300553</v>
      </c>
      <c r="N24" s="180">
        <v>25.881169741300553</v>
      </c>
      <c r="O24" s="180">
        <v>25.881169741300553</v>
      </c>
      <c r="P24" s="180">
        <v>25.881169741300553</v>
      </c>
      <c r="Q24" s="180">
        <v>25.881169741300553</v>
      </c>
      <c r="R24" s="180">
        <v>25.881169741300553</v>
      </c>
      <c r="S24" s="180">
        <v>25.881169741300553</v>
      </c>
      <c r="T24" s="180">
        <v>25.881169741300553</v>
      </c>
      <c r="U24" s="180">
        <v>25.881169741300553</v>
      </c>
      <c r="V24" s="180">
        <v>25.881169741300553</v>
      </c>
      <c r="W24" s="180">
        <v>25.881169741300553</v>
      </c>
      <c r="X24" s="180">
        <v>25.881169741300553</v>
      </c>
      <c r="Y24" s="180">
        <v>25.881169741300553</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R24" s="180">
        <v>0</v>
      </c>
      <c r="AS24" s="180">
        <v>0</v>
      </c>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211">
        <f t="shared" si="53"/>
        <v>388.21754611950814</v>
      </c>
      <c r="BL24" s="370"/>
    </row>
    <row r="25" spans="1:64" s="195" customFormat="1" ht="15.75" customHeight="1" x14ac:dyDescent="0.3">
      <c r="A25" s="369">
        <v>2400163</v>
      </c>
      <c r="B25" s="179">
        <v>15</v>
      </c>
      <c r="C25" s="180">
        <v>70.532639735236856</v>
      </c>
      <c r="D25" s="205">
        <f t="shared" si="52"/>
        <v>0.79049999999999987</v>
      </c>
      <c r="E25" s="181"/>
      <c r="F25" s="181"/>
      <c r="G25" s="181"/>
      <c r="H25" s="181"/>
      <c r="I25" s="181"/>
      <c r="J25" s="181"/>
      <c r="K25" s="180">
        <v>55.756051710704725</v>
      </c>
      <c r="L25" s="180">
        <v>55.756051710704725</v>
      </c>
      <c r="M25" s="180">
        <v>55.756051710704725</v>
      </c>
      <c r="N25" s="180">
        <v>55.756051710704725</v>
      </c>
      <c r="O25" s="180">
        <v>55.756051710704725</v>
      </c>
      <c r="P25" s="180">
        <v>55.756051710704725</v>
      </c>
      <c r="Q25" s="180">
        <v>55.756051710704725</v>
      </c>
      <c r="R25" s="180">
        <v>55.756051710704725</v>
      </c>
      <c r="S25" s="180">
        <v>55.756051710704725</v>
      </c>
      <c r="T25" s="180">
        <v>55.756051710704725</v>
      </c>
      <c r="U25" s="180">
        <v>55.756051710704725</v>
      </c>
      <c r="V25" s="180">
        <v>55.756051710704725</v>
      </c>
      <c r="W25" s="180">
        <v>55.756051710704725</v>
      </c>
      <c r="X25" s="180">
        <v>55.756051710704725</v>
      </c>
      <c r="Y25" s="180">
        <v>55.756051710704725</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211">
        <f t="shared" si="53"/>
        <v>836.34077566057056</v>
      </c>
      <c r="BL25" s="370"/>
    </row>
    <row r="26" spans="1:64" s="195" customFormat="1" ht="15.75" customHeight="1" x14ac:dyDescent="0.3">
      <c r="A26" s="369">
        <v>2100036</v>
      </c>
      <c r="B26" s="179">
        <v>16</v>
      </c>
      <c r="C26" s="180">
        <v>485.65428363421603</v>
      </c>
      <c r="D26" s="205">
        <f t="shared" si="52"/>
        <v>1</v>
      </c>
      <c r="E26" s="181"/>
      <c r="F26" s="181"/>
      <c r="G26" s="181"/>
      <c r="H26" s="181"/>
      <c r="I26" s="181"/>
      <c r="J26" s="181"/>
      <c r="K26" s="180">
        <v>485.65428363421603</v>
      </c>
      <c r="L26" s="180">
        <v>485.65428363421603</v>
      </c>
      <c r="M26" s="180">
        <v>485.65428363421603</v>
      </c>
      <c r="N26" s="180">
        <v>485.65428363421603</v>
      </c>
      <c r="O26" s="180">
        <v>485.65428363421603</v>
      </c>
      <c r="P26" s="180">
        <v>485.65428363421603</v>
      </c>
      <c r="Q26" s="180">
        <v>485.65428363421603</v>
      </c>
      <c r="R26" s="180">
        <v>485.65428363421603</v>
      </c>
      <c r="S26" s="180">
        <v>485.65428363421603</v>
      </c>
      <c r="T26" s="180">
        <v>485.65428363421603</v>
      </c>
      <c r="U26" s="180">
        <v>485.65428363421603</v>
      </c>
      <c r="V26" s="180">
        <v>485.65428363421603</v>
      </c>
      <c r="W26" s="180">
        <v>485.65428363421603</v>
      </c>
      <c r="X26" s="180">
        <v>485.65428363421603</v>
      </c>
      <c r="Y26" s="180">
        <v>485.65428363421603</v>
      </c>
      <c r="Z26" s="180">
        <v>485.65428363421603</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v>0</v>
      </c>
      <c r="AS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211">
        <f t="shared" si="53"/>
        <v>7770.4685381474565</v>
      </c>
      <c r="BL26" s="370"/>
    </row>
    <row r="27" spans="1:64" s="195" customFormat="1" ht="15.75" customHeight="1" x14ac:dyDescent="0.3">
      <c r="A27" s="369">
        <v>2200024</v>
      </c>
      <c r="B27" s="179">
        <v>17.399999999999999</v>
      </c>
      <c r="C27" s="180">
        <v>454.98455390007126</v>
      </c>
      <c r="D27" s="205">
        <f t="shared" si="52"/>
        <v>0.79049999999999998</v>
      </c>
      <c r="E27" s="181"/>
      <c r="F27" s="181"/>
      <c r="G27" s="181"/>
      <c r="H27" s="181"/>
      <c r="I27" s="181"/>
      <c r="J27" s="181"/>
      <c r="K27" s="180">
        <v>359.6652898580063</v>
      </c>
      <c r="L27" s="180">
        <v>359.6652898580063</v>
      </c>
      <c r="M27" s="180">
        <v>359.6652898580063</v>
      </c>
      <c r="N27" s="180">
        <v>359.6652898580063</v>
      </c>
      <c r="O27" s="180">
        <v>359.6652898580063</v>
      </c>
      <c r="P27" s="180">
        <v>359.6652898580063</v>
      </c>
      <c r="Q27" s="180">
        <v>359.6652898580063</v>
      </c>
      <c r="R27" s="180">
        <v>359.6652898580063</v>
      </c>
      <c r="S27" s="180">
        <v>359.6652898580063</v>
      </c>
      <c r="T27" s="180">
        <v>359.6652898580063</v>
      </c>
      <c r="U27" s="180">
        <v>359.6652898580063</v>
      </c>
      <c r="V27" s="180">
        <v>359.6652898580063</v>
      </c>
      <c r="W27" s="180">
        <v>359.6652898580063</v>
      </c>
      <c r="X27" s="180">
        <v>359.6652898580063</v>
      </c>
      <c r="Y27" s="180">
        <v>359.6652898580063</v>
      </c>
      <c r="Z27" s="180">
        <v>359.6652898580063</v>
      </c>
      <c r="AA27" s="180">
        <v>359.6652898580063</v>
      </c>
      <c r="AB27" s="180">
        <v>143.866115943202</v>
      </c>
      <c r="AC27" s="180">
        <v>0</v>
      </c>
      <c r="AD27" s="180">
        <v>0</v>
      </c>
      <c r="AE27" s="180">
        <v>0</v>
      </c>
      <c r="AF27" s="180">
        <v>0</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180">
        <v>0</v>
      </c>
      <c r="AW27" s="180">
        <v>0</v>
      </c>
      <c r="AX27" s="180">
        <v>0</v>
      </c>
      <c r="AY27" s="180">
        <v>0</v>
      </c>
      <c r="AZ27" s="180">
        <v>0</v>
      </c>
      <c r="BA27" s="180">
        <v>0</v>
      </c>
      <c r="BB27" s="180">
        <v>0</v>
      </c>
      <c r="BC27" s="180">
        <v>0</v>
      </c>
      <c r="BD27" s="180">
        <v>0</v>
      </c>
      <c r="BE27" s="180">
        <v>0</v>
      </c>
      <c r="BF27" s="180">
        <v>0</v>
      </c>
      <c r="BG27" s="180">
        <v>0</v>
      </c>
      <c r="BH27" s="180">
        <v>0</v>
      </c>
      <c r="BI27" s="180">
        <v>0</v>
      </c>
      <c r="BJ27" s="180">
        <v>0</v>
      </c>
      <c r="BK27" s="211">
        <f t="shared" si="53"/>
        <v>6258.1760435293081</v>
      </c>
      <c r="BL27" s="370"/>
    </row>
    <row r="28" spans="1:64" s="195" customFormat="1" ht="15.75" customHeight="1" x14ac:dyDescent="0.3">
      <c r="A28" s="369">
        <v>2200041</v>
      </c>
      <c r="B28" s="179">
        <v>20.02750529803987</v>
      </c>
      <c r="C28" s="180">
        <v>1103.3075904464436</v>
      </c>
      <c r="D28" s="205">
        <f t="shared" si="52"/>
        <v>0.79049999999999987</v>
      </c>
      <c r="E28" s="181"/>
      <c r="F28" s="181"/>
      <c r="G28" s="181"/>
      <c r="H28" s="181"/>
      <c r="I28" s="181"/>
      <c r="J28" s="181"/>
      <c r="K28" s="180">
        <v>872.16465024791353</v>
      </c>
      <c r="L28" s="180">
        <v>872.16465024791353</v>
      </c>
      <c r="M28" s="180">
        <v>872.16465024791353</v>
      </c>
      <c r="N28" s="180">
        <v>872.16465024791353</v>
      </c>
      <c r="O28" s="180">
        <v>872.16465024791353</v>
      </c>
      <c r="P28" s="180">
        <v>872.16465024791353</v>
      </c>
      <c r="Q28" s="180">
        <v>872.16465024791353</v>
      </c>
      <c r="R28" s="180">
        <v>872.16465024791353</v>
      </c>
      <c r="S28" s="180">
        <v>872.16465024791353</v>
      </c>
      <c r="T28" s="180">
        <v>872.16465024791353</v>
      </c>
      <c r="U28" s="180">
        <v>872.16465024791353</v>
      </c>
      <c r="V28" s="180">
        <v>872.16465024791353</v>
      </c>
      <c r="W28" s="180">
        <v>872.16465024791353</v>
      </c>
      <c r="X28" s="180">
        <v>872.16465024791353</v>
      </c>
      <c r="Y28" s="180">
        <v>872.16465024791353</v>
      </c>
      <c r="Z28" s="180">
        <v>872.16465024791353</v>
      </c>
      <c r="AA28" s="180">
        <v>872.16465024791353</v>
      </c>
      <c r="AB28" s="180">
        <v>872.16465024791353</v>
      </c>
      <c r="AC28" s="180">
        <v>872.16465024791353</v>
      </c>
      <c r="AD28" s="180">
        <v>872.16465024791353</v>
      </c>
      <c r="AE28" s="180">
        <v>23.989148644907655</v>
      </c>
      <c r="AF28" s="180">
        <v>0</v>
      </c>
      <c r="AG28" s="180">
        <v>0</v>
      </c>
      <c r="AH28" s="180">
        <v>0</v>
      </c>
      <c r="AI28" s="180">
        <v>0</v>
      </c>
      <c r="AJ28" s="180">
        <v>0</v>
      </c>
      <c r="AK28" s="180">
        <v>0</v>
      </c>
      <c r="AL28" s="180">
        <v>0</v>
      </c>
      <c r="AM28" s="180">
        <v>0</v>
      </c>
      <c r="AN28" s="180">
        <v>0</v>
      </c>
      <c r="AO28" s="180">
        <v>0</v>
      </c>
      <c r="AP28" s="180">
        <v>0</v>
      </c>
      <c r="AQ28" s="180">
        <v>0</v>
      </c>
      <c r="AR28" s="180">
        <v>0</v>
      </c>
      <c r="AS28" s="180">
        <v>0</v>
      </c>
      <c r="AT28" s="180">
        <v>0</v>
      </c>
      <c r="AU28" s="180">
        <v>0</v>
      </c>
      <c r="AV28" s="180">
        <v>0</v>
      </c>
      <c r="AW28" s="180">
        <v>0</v>
      </c>
      <c r="AX28" s="180">
        <v>0</v>
      </c>
      <c r="AY28" s="180">
        <v>0</v>
      </c>
      <c r="AZ28" s="180">
        <v>0</v>
      </c>
      <c r="BA28" s="180">
        <v>0</v>
      </c>
      <c r="BB28" s="180">
        <v>0</v>
      </c>
      <c r="BC28" s="180">
        <v>0</v>
      </c>
      <c r="BD28" s="180">
        <v>0</v>
      </c>
      <c r="BE28" s="180">
        <v>0</v>
      </c>
      <c r="BF28" s="180">
        <v>0</v>
      </c>
      <c r="BG28" s="180">
        <v>0</v>
      </c>
      <c r="BH28" s="180">
        <v>0</v>
      </c>
      <c r="BI28" s="180">
        <v>0</v>
      </c>
      <c r="BJ28" s="180">
        <v>0</v>
      </c>
      <c r="BK28" s="211">
        <f t="shared" si="53"/>
        <v>17467.282153603184</v>
      </c>
      <c r="BL28" s="370"/>
    </row>
    <row r="29" spans="1:64" s="195" customFormat="1" ht="15.75" customHeight="1" x14ac:dyDescent="0.3">
      <c r="A29" s="369">
        <v>2200065</v>
      </c>
      <c r="B29" s="179">
        <v>25</v>
      </c>
      <c r="C29" s="180">
        <v>2809.2415755431166</v>
      </c>
      <c r="D29" s="205">
        <f t="shared" si="52"/>
        <v>0.79049999999999998</v>
      </c>
      <c r="E29" s="181"/>
      <c r="F29" s="181"/>
      <c r="G29" s="181"/>
      <c r="H29" s="181"/>
      <c r="I29" s="181"/>
      <c r="J29" s="181"/>
      <c r="K29" s="180">
        <v>2220.7054654668336</v>
      </c>
      <c r="L29" s="180">
        <v>2220.7054654668336</v>
      </c>
      <c r="M29" s="180">
        <v>2220.7054654668336</v>
      </c>
      <c r="N29" s="180">
        <v>2220.7054654668336</v>
      </c>
      <c r="O29" s="180">
        <v>2220.7054654668336</v>
      </c>
      <c r="P29" s="180">
        <v>2220.7054654668336</v>
      </c>
      <c r="Q29" s="180">
        <v>2220.7054654668336</v>
      </c>
      <c r="R29" s="180">
        <v>2220.7054654668336</v>
      </c>
      <c r="S29" s="180">
        <v>2220.7054654668336</v>
      </c>
      <c r="T29" s="180">
        <v>2220.7054654668336</v>
      </c>
      <c r="U29" s="180">
        <v>2220.7054654668336</v>
      </c>
      <c r="V29" s="180">
        <v>2220.7054654668336</v>
      </c>
      <c r="W29" s="180">
        <v>2220.7054654668336</v>
      </c>
      <c r="X29" s="180">
        <v>2220.7054654668336</v>
      </c>
      <c r="Y29" s="180">
        <v>2220.7054654668336</v>
      </c>
      <c r="Z29" s="180">
        <v>2220.7054654668336</v>
      </c>
      <c r="AA29" s="180">
        <v>2220.7054654668336</v>
      </c>
      <c r="AB29" s="180">
        <v>2220.7054654668336</v>
      </c>
      <c r="AC29" s="180">
        <v>2220.7054654668336</v>
      </c>
      <c r="AD29" s="180">
        <v>2220.7054654668336</v>
      </c>
      <c r="AE29" s="180">
        <v>2220.7054654668336</v>
      </c>
      <c r="AF29" s="180">
        <v>2220.7054654668336</v>
      </c>
      <c r="AG29" s="180">
        <v>2220.7054654668336</v>
      </c>
      <c r="AH29" s="180">
        <v>2220.7054654668336</v>
      </c>
      <c r="AI29" s="180">
        <v>2220.7054654668336</v>
      </c>
      <c r="AJ29" s="180">
        <v>0</v>
      </c>
      <c r="AK29" s="180">
        <v>0</v>
      </c>
      <c r="AL29" s="180">
        <v>0</v>
      </c>
      <c r="AM29" s="180">
        <v>0</v>
      </c>
      <c r="AN29" s="180">
        <v>0</v>
      </c>
      <c r="AO29" s="180">
        <v>0</v>
      </c>
      <c r="AP29" s="180">
        <v>0</v>
      </c>
      <c r="AQ29" s="180">
        <v>0</v>
      </c>
      <c r="AR29" s="180">
        <v>0</v>
      </c>
      <c r="AS29" s="180">
        <v>0</v>
      </c>
      <c r="AT29" s="180">
        <v>0</v>
      </c>
      <c r="AU29" s="180">
        <v>0</v>
      </c>
      <c r="AV29" s="180">
        <v>0</v>
      </c>
      <c r="AW29" s="180">
        <v>0</v>
      </c>
      <c r="AX29" s="180">
        <v>0</v>
      </c>
      <c r="AY29" s="180">
        <v>0</v>
      </c>
      <c r="AZ29" s="180">
        <v>0</v>
      </c>
      <c r="BA29" s="180">
        <v>0</v>
      </c>
      <c r="BB29" s="180">
        <v>0</v>
      </c>
      <c r="BC29" s="180">
        <v>0</v>
      </c>
      <c r="BD29" s="180">
        <v>0</v>
      </c>
      <c r="BE29" s="180">
        <v>0</v>
      </c>
      <c r="BF29" s="180">
        <v>0</v>
      </c>
      <c r="BG29" s="180">
        <v>0</v>
      </c>
      <c r="BH29" s="180">
        <v>0</v>
      </c>
      <c r="BI29" s="180">
        <v>0</v>
      </c>
      <c r="BJ29" s="180">
        <v>0</v>
      </c>
      <c r="BK29" s="211">
        <f t="shared" si="53"/>
        <v>55517.63663667081</v>
      </c>
      <c r="BL29" s="370"/>
    </row>
    <row r="30" spans="1:64" s="195" customFormat="1" ht="15.75" customHeight="1" x14ac:dyDescent="0.3">
      <c r="A30" s="369">
        <v>2200084</v>
      </c>
      <c r="B30" s="179">
        <v>14.6</v>
      </c>
      <c r="C30" s="180">
        <v>149.04923003118051</v>
      </c>
      <c r="D30" s="205">
        <f t="shared" si="52"/>
        <v>0.79049999999999998</v>
      </c>
      <c r="E30" s="181"/>
      <c r="F30" s="181"/>
      <c r="G30" s="181"/>
      <c r="H30" s="181"/>
      <c r="I30" s="181"/>
      <c r="J30" s="181"/>
      <c r="K30" s="180">
        <v>117.82341633964819</v>
      </c>
      <c r="L30" s="180">
        <v>117.82341633964819</v>
      </c>
      <c r="M30" s="180">
        <v>117.82341633964819</v>
      </c>
      <c r="N30" s="180">
        <v>117.82341633964819</v>
      </c>
      <c r="O30" s="180">
        <v>117.82341633964819</v>
      </c>
      <c r="P30" s="180">
        <v>117.82341633964819</v>
      </c>
      <c r="Q30" s="180">
        <v>117.82341633964819</v>
      </c>
      <c r="R30" s="180">
        <v>117.82341633964819</v>
      </c>
      <c r="S30" s="180">
        <v>117.82341633964819</v>
      </c>
      <c r="T30" s="180">
        <v>117.82341633964819</v>
      </c>
      <c r="U30" s="180">
        <v>117.82341633964819</v>
      </c>
      <c r="V30" s="180">
        <v>117.82341633964819</v>
      </c>
      <c r="W30" s="180">
        <v>117.82341633964819</v>
      </c>
      <c r="X30" s="180">
        <v>117.82341633964819</v>
      </c>
      <c r="Y30" s="180">
        <v>70.694049803788872</v>
      </c>
      <c r="Z30" s="180">
        <v>0</v>
      </c>
      <c r="AA30" s="180">
        <v>0</v>
      </c>
      <c r="AB30" s="180">
        <v>0</v>
      </c>
      <c r="AC30" s="180">
        <v>0</v>
      </c>
      <c r="AD30" s="180">
        <v>0</v>
      </c>
      <c r="AE30" s="180">
        <v>0</v>
      </c>
      <c r="AF30" s="180">
        <v>0</v>
      </c>
      <c r="AG30" s="180">
        <v>0</v>
      </c>
      <c r="AH30" s="180">
        <v>0</v>
      </c>
      <c r="AI30" s="180">
        <v>0</v>
      </c>
      <c r="AJ30" s="180">
        <v>0</v>
      </c>
      <c r="AK30" s="180">
        <v>0</v>
      </c>
      <c r="AL30" s="180">
        <v>0</v>
      </c>
      <c r="AM30" s="180">
        <v>0</v>
      </c>
      <c r="AN30" s="180">
        <v>0</v>
      </c>
      <c r="AO30" s="180">
        <v>0</v>
      </c>
      <c r="AP30" s="180">
        <v>0</v>
      </c>
      <c r="AQ30" s="180">
        <v>0</v>
      </c>
      <c r="AR30" s="180">
        <v>0</v>
      </c>
      <c r="AS30" s="180">
        <v>0</v>
      </c>
      <c r="AT30" s="180">
        <v>0</v>
      </c>
      <c r="AU30" s="180">
        <v>0</v>
      </c>
      <c r="AV30" s="180">
        <v>0</v>
      </c>
      <c r="AW30" s="180">
        <v>0</v>
      </c>
      <c r="AX30" s="180">
        <v>0</v>
      </c>
      <c r="AY30" s="180">
        <v>0</v>
      </c>
      <c r="AZ30" s="180">
        <v>0</v>
      </c>
      <c r="BA30" s="180">
        <v>0</v>
      </c>
      <c r="BB30" s="180">
        <v>0</v>
      </c>
      <c r="BC30" s="180">
        <v>0</v>
      </c>
      <c r="BD30" s="180">
        <v>0</v>
      </c>
      <c r="BE30" s="180">
        <v>0</v>
      </c>
      <c r="BF30" s="180">
        <v>0</v>
      </c>
      <c r="BG30" s="180">
        <v>0</v>
      </c>
      <c r="BH30" s="180">
        <v>0</v>
      </c>
      <c r="BI30" s="180">
        <v>0</v>
      </c>
      <c r="BJ30" s="180">
        <v>0</v>
      </c>
      <c r="BK30" s="211">
        <f t="shared" si="53"/>
        <v>1720.2218785588641</v>
      </c>
      <c r="BL30" s="370"/>
    </row>
    <row r="31" spans="1:64" s="195" customFormat="1" ht="15.75" customHeight="1" x14ac:dyDescent="0.3">
      <c r="A31" s="369">
        <v>2200456</v>
      </c>
      <c r="B31" s="179">
        <v>15</v>
      </c>
      <c r="C31" s="180">
        <v>367.87802891714188</v>
      </c>
      <c r="D31" s="205">
        <f t="shared" si="52"/>
        <v>0.79049999999999998</v>
      </c>
      <c r="E31" s="181"/>
      <c r="F31" s="181"/>
      <c r="G31" s="181"/>
      <c r="H31" s="181"/>
      <c r="I31" s="181"/>
      <c r="J31" s="181"/>
      <c r="K31" s="180">
        <v>290.80758185900066</v>
      </c>
      <c r="L31" s="180">
        <v>290.80758185900066</v>
      </c>
      <c r="M31" s="180">
        <v>290.80758185900066</v>
      </c>
      <c r="N31" s="180">
        <v>290.80758185900066</v>
      </c>
      <c r="O31" s="180">
        <v>290.80758185900066</v>
      </c>
      <c r="P31" s="180">
        <v>290.80758185900066</v>
      </c>
      <c r="Q31" s="180">
        <v>290.80758185900066</v>
      </c>
      <c r="R31" s="180">
        <v>290.80758185900066</v>
      </c>
      <c r="S31" s="180">
        <v>290.80758185900066</v>
      </c>
      <c r="T31" s="180">
        <v>290.80758185900066</v>
      </c>
      <c r="U31" s="180">
        <v>290.80758185900066</v>
      </c>
      <c r="V31" s="180">
        <v>290.80758185900066</v>
      </c>
      <c r="W31" s="180">
        <v>290.80758185900066</v>
      </c>
      <c r="X31" s="180">
        <v>290.80758185900066</v>
      </c>
      <c r="Y31" s="180">
        <v>290.80758185900066</v>
      </c>
      <c r="Z31" s="180">
        <v>0</v>
      </c>
      <c r="AA31" s="180">
        <v>0</v>
      </c>
      <c r="AB31" s="180">
        <v>0</v>
      </c>
      <c r="AC31" s="180">
        <v>0</v>
      </c>
      <c r="AD31" s="180">
        <v>0</v>
      </c>
      <c r="AE31" s="180">
        <v>0</v>
      </c>
      <c r="AF31" s="180">
        <v>0</v>
      </c>
      <c r="AG31" s="180">
        <v>0</v>
      </c>
      <c r="AH31" s="180">
        <v>0</v>
      </c>
      <c r="AI31" s="180">
        <v>0</v>
      </c>
      <c r="AJ31" s="180">
        <v>0</v>
      </c>
      <c r="AK31" s="180">
        <v>0</v>
      </c>
      <c r="AL31" s="180">
        <v>0</v>
      </c>
      <c r="AM31" s="180">
        <v>0</v>
      </c>
      <c r="AN31" s="180">
        <v>0</v>
      </c>
      <c r="AO31" s="180">
        <v>0</v>
      </c>
      <c r="AP31" s="180">
        <v>0</v>
      </c>
      <c r="AQ31" s="180">
        <v>0</v>
      </c>
      <c r="AR31" s="180">
        <v>0</v>
      </c>
      <c r="AS31" s="180">
        <v>0</v>
      </c>
      <c r="AT31" s="180">
        <v>0</v>
      </c>
      <c r="AU31" s="180">
        <v>0</v>
      </c>
      <c r="AV31" s="180">
        <v>0</v>
      </c>
      <c r="AW31" s="180">
        <v>0</v>
      </c>
      <c r="AX31" s="180">
        <v>0</v>
      </c>
      <c r="AY31" s="180">
        <v>0</v>
      </c>
      <c r="AZ31" s="180">
        <v>0</v>
      </c>
      <c r="BA31" s="180">
        <v>0</v>
      </c>
      <c r="BB31" s="180">
        <v>0</v>
      </c>
      <c r="BC31" s="180">
        <v>0</v>
      </c>
      <c r="BD31" s="180">
        <v>0</v>
      </c>
      <c r="BE31" s="180">
        <v>0</v>
      </c>
      <c r="BF31" s="180">
        <v>0</v>
      </c>
      <c r="BG31" s="180">
        <v>0</v>
      </c>
      <c r="BH31" s="180">
        <v>0</v>
      </c>
      <c r="BI31" s="180">
        <v>0</v>
      </c>
      <c r="BJ31" s="180">
        <v>0</v>
      </c>
      <c r="BK31" s="211">
        <f t="shared" si="53"/>
        <v>4362.1137278850092</v>
      </c>
      <c r="BL31" s="370"/>
    </row>
    <row r="32" spans="1:64" s="195" customFormat="1" ht="15.75" customHeight="1" x14ac:dyDescent="0.3">
      <c r="A32" s="369">
        <v>2200480</v>
      </c>
      <c r="B32" s="179">
        <v>8</v>
      </c>
      <c r="C32" s="180">
        <v>324.4729203793201</v>
      </c>
      <c r="D32" s="205">
        <f t="shared" si="52"/>
        <v>0.79049999999999998</v>
      </c>
      <c r="E32" s="181"/>
      <c r="F32" s="181"/>
      <c r="G32" s="181"/>
      <c r="H32" s="181"/>
      <c r="I32" s="181"/>
      <c r="J32" s="181"/>
      <c r="K32" s="180">
        <v>256.49584355985252</v>
      </c>
      <c r="L32" s="180">
        <v>256.49584355985252</v>
      </c>
      <c r="M32" s="180">
        <v>256.49584355985252</v>
      </c>
      <c r="N32" s="180">
        <v>256.49584355985252</v>
      </c>
      <c r="O32" s="180">
        <v>256.49584355985252</v>
      </c>
      <c r="P32" s="180">
        <v>256.49584355985252</v>
      </c>
      <c r="Q32" s="180">
        <v>256.49584355985252</v>
      </c>
      <c r="R32" s="180">
        <v>256.49584355985252</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0</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0</v>
      </c>
      <c r="BH32" s="180">
        <v>0</v>
      </c>
      <c r="BI32" s="180">
        <v>0</v>
      </c>
      <c r="BJ32" s="180">
        <v>0</v>
      </c>
      <c r="BK32" s="211">
        <f t="shared" si="53"/>
        <v>2051.9667484788201</v>
      </c>
      <c r="BL32" s="370"/>
    </row>
    <row r="33" spans="1:64" s="195" customFormat="1" ht="15.75" customHeight="1" x14ac:dyDescent="0.3">
      <c r="A33" s="369">
        <v>2200604</v>
      </c>
      <c r="B33" s="179">
        <v>15</v>
      </c>
      <c r="C33" s="180">
        <v>295.23720686046721</v>
      </c>
      <c r="D33" s="205">
        <f t="shared" si="52"/>
        <v>0.79049999999999998</v>
      </c>
      <c r="E33" s="181"/>
      <c r="F33" s="181"/>
      <c r="G33" s="181"/>
      <c r="H33" s="181"/>
      <c r="I33" s="181"/>
      <c r="J33" s="181"/>
      <c r="K33" s="180">
        <v>233.38501202319932</v>
      </c>
      <c r="L33" s="180">
        <v>233.38501202319932</v>
      </c>
      <c r="M33" s="180">
        <v>233.38501202319932</v>
      </c>
      <c r="N33" s="180">
        <v>233.38501202319932</v>
      </c>
      <c r="O33" s="180">
        <v>233.38501202319932</v>
      </c>
      <c r="P33" s="180">
        <v>233.38501202319932</v>
      </c>
      <c r="Q33" s="180">
        <v>233.38501202319932</v>
      </c>
      <c r="R33" s="180">
        <v>233.38501202319932</v>
      </c>
      <c r="S33" s="180">
        <v>233.38501202319932</v>
      </c>
      <c r="T33" s="180">
        <v>233.38501202319932</v>
      </c>
      <c r="U33" s="180">
        <v>233.38501202319932</v>
      </c>
      <c r="V33" s="180">
        <v>233.38501202319932</v>
      </c>
      <c r="W33" s="180">
        <v>233.38501202319932</v>
      </c>
      <c r="X33" s="180">
        <v>233.38501202319932</v>
      </c>
      <c r="Y33" s="180">
        <v>233.38501202319932</v>
      </c>
      <c r="Z33" s="180">
        <v>0</v>
      </c>
      <c r="AA33" s="180">
        <v>0</v>
      </c>
      <c r="AB33" s="180">
        <v>0</v>
      </c>
      <c r="AC33" s="180">
        <v>0</v>
      </c>
      <c r="AD33" s="180">
        <v>0</v>
      </c>
      <c r="AE33" s="180">
        <v>0</v>
      </c>
      <c r="AF33" s="180">
        <v>0</v>
      </c>
      <c r="AG33" s="180">
        <v>0</v>
      </c>
      <c r="AH33" s="180">
        <v>0</v>
      </c>
      <c r="AI33" s="180">
        <v>0</v>
      </c>
      <c r="AJ33" s="180">
        <v>0</v>
      </c>
      <c r="AK33" s="180">
        <v>0</v>
      </c>
      <c r="AL33" s="180">
        <v>0</v>
      </c>
      <c r="AM33" s="180">
        <v>0</v>
      </c>
      <c r="AN33" s="180">
        <v>0</v>
      </c>
      <c r="AO33" s="180">
        <v>0</v>
      </c>
      <c r="AP33" s="180">
        <v>0</v>
      </c>
      <c r="AQ33" s="180">
        <v>0</v>
      </c>
      <c r="AR33" s="180">
        <v>0</v>
      </c>
      <c r="AS33" s="180">
        <v>0</v>
      </c>
      <c r="AT33" s="180">
        <v>0</v>
      </c>
      <c r="AU33" s="180">
        <v>0</v>
      </c>
      <c r="AV33" s="180">
        <v>0</v>
      </c>
      <c r="AW33" s="180">
        <v>0</v>
      </c>
      <c r="AX33" s="180">
        <v>0</v>
      </c>
      <c r="AY33" s="180">
        <v>0</v>
      </c>
      <c r="AZ33" s="180">
        <v>0</v>
      </c>
      <c r="BA33" s="180">
        <v>0</v>
      </c>
      <c r="BB33" s="180">
        <v>0</v>
      </c>
      <c r="BC33" s="180">
        <v>0</v>
      </c>
      <c r="BD33" s="180">
        <v>0</v>
      </c>
      <c r="BE33" s="180">
        <v>0</v>
      </c>
      <c r="BF33" s="180">
        <v>0</v>
      </c>
      <c r="BG33" s="180">
        <v>0</v>
      </c>
      <c r="BH33" s="180">
        <v>0</v>
      </c>
      <c r="BI33" s="180">
        <v>0</v>
      </c>
      <c r="BJ33" s="180">
        <v>0</v>
      </c>
      <c r="BK33" s="211">
        <f t="shared" si="53"/>
        <v>3500.7751803479887</v>
      </c>
      <c r="BL33" s="370"/>
    </row>
    <row r="34" spans="1:64" s="195" customFormat="1" ht="15.75" customHeight="1" x14ac:dyDescent="0.3">
      <c r="A34" s="369">
        <v>2300012</v>
      </c>
      <c r="B34" s="179">
        <v>23.017682821813164</v>
      </c>
      <c r="C34" s="180">
        <v>10824.001358146919</v>
      </c>
      <c r="D34" s="205">
        <f t="shared" si="52"/>
        <v>0.79049999999999998</v>
      </c>
      <c r="E34" s="181"/>
      <c r="F34" s="181"/>
      <c r="G34" s="181"/>
      <c r="H34" s="181"/>
      <c r="I34" s="181"/>
      <c r="J34" s="181"/>
      <c r="K34" s="180">
        <v>8556.3730736151392</v>
      </c>
      <c r="L34" s="180">
        <v>8556.3730736151392</v>
      </c>
      <c r="M34" s="180">
        <v>8556.3730736151392</v>
      </c>
      <c r="N34" s="180">
        <v>8556.3730736151392</v>
      </c>
      <c r="O34" s="180">
        <v>8556.3730736151392</v>
      </c>
      <c r="P34" s="180">
        <v>8556.3730736151392</v>
      </c>
      <c r="Q34" s="180">
        <v>8556.3730736151392</v>
      </c>
      <c r="R34" s="180">
        <v>8556.3730736151392</v>
      </c>
      <c r="S34" s="180">
        <v>8556.3730736151392</v>
      </c>
      <c r="T34" s="180">
        <v>8556.3730736151392</v>
      </c>
      <c r="U34" s="180">
        <v>8556.3730736151392</v>
      </c>
      <c r="V34" s="180">
        <v>8556.3730736151392</v>
      </c>
      <c r="W34" s="180">
        <v>8556.3730736151392</v>
      </c>
      <c r="X34" s="180">
        <v>8556.3730736151392</v>
      </c>
      <c r="Y34" s="180">
        <v>8556.3730736151392</v>
      </c>
      <c r="Z34" s="180">
        <v>8556.3730736151392</v>
      </c>
      <c r="AA34" s="180">
        <v>8556.3730736151392</v>
      </c>
      <c r="AB34" s="180">
        <v>8556.3730736151392</v>
      </c>
      <c r="AC34" s="180">
        <v>8556.3730736151392</v>
      </c>
      <c r="AD34" s="180">
        <v>8556.3730736151392</v>
      </c>
      <c r="AE34" s="180">
        <v>8556.3730736151392</v>
      </c>
      <c r="AF34" s="180">
        <v>8556.3730736151392</v>
      </c>
      <c r="AG34" s="180">
        <v>8556.3730736151392</v>
      </c>
      <c r="AH34" s="180">
        <v>151.30082042769038</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211">
        <f t="shared" si="53"/>
        <v>196947.88151357582</v>
      </c>
      <c r="BL34" s="370"/>
    </row>
    <row r="35" spans="1:64" s="195" customFormat="1" ht="15.75" customHeight="1" x14ac:dyDescent="0.3">
      <c r="A35" s="369">
        <v>2300042</v>
      </c>
      <c r="B35" s="179">
        <v>13</v>
      </c>
      <c r="C35" s="180">
        <v>1461.99335285601</v>
      </c>
      <c r="D35" s="205">
        <f t="shared" si="52"/>
        <v>1</v>
      </c>
      <c r="E35" s="181"/>
      <c r="F35" s="181"/>
      <c r="G35" s="181"/>
      <c r="H35" s="181"/>
      <c r="I35" s="181"/>
      <c r="J35" s="181"/>
      <c r="K35" s="180">
        <v>1461.99335285601</v>
      </c>
      <c r="L35" s="180">
        <v>1461.99335285601</v>
      </c>
      <c r="M35" s="180">
        <v>1461.99335285601</v>
      </c>
      <c r="N35" s="180">
        <v>1461.99335285601</v>
      </c>
      <c r="O35" s="180">
        <v>1461.99335285601</v>
      </c>
      <c r="P35" s="180">
        <v>1461.99335285601</v>
      </c>
      <c r="Q35" s="180">
        <v>1461.99335285601</v>
      </c>
      <c r="R35" s="180">
        <v>1461.99335285601</v>
      </c>
      <c r="S35" s="180">
        <v>1461.99335285601</v>
      </c>
      <c r="T35" s="180">
        <v>1461.99335285601</v>
      </c>
      <c r="U35" s="180">
        <v>1461.99335285601</v>
      </c>
      <c r="V35" s="180">
        <v>1461.99335285601</v>
      </c>
      <c r="W35" s="180">
        <v>1461.99335285601</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211">
        <f t="shared" si="53"/>
        <v>19005.913587128132</v>
      </c>
      <c r="BL35" s="370"/>
    </row>
    <row r="36" spans="1:64" s="195" customFormat="1" ht="15.75" customHeight="1" x14ac:dyDescent="0.3">
      <c r="A36" s="369">
        <v>2300044</v>
      </c>
      <c r="B36" s="179">
        <v>15</v>
      </c>
      <c r="C36" s="180">
        <v>822.28723380932126</v>
      </c>
      <c r="D36" s="205">
        <f t="shared" si="52"/>
        <v>0.79049999999999998</v>
      </c>
      <c r="E36" s="181"/>
      <c r="F36" s="181"/>
      <c r="G36" s="181"/>
      <c r="H36" s="181"/>
      <c r="I36" s="181"/>
      <c r="J36" s="181"/>
      <c r="K36" s="180">
        <v>650.01805832626849</v>
      </c>
      <c r="L36" s="180">
        <v>650.01805832626849</v>
      </c>
      <c r="M36" s="180">
        <v>650.01805832626849</v>
      </c>
      <c r="N36" s="180">
        <v>650.01805832626849</v>
      </c>
      <c r="O36" s="180">
        <v>650.01805832626849</v>
      </c>
      <c r="P36" s="180">
        <v>650.01805832626849</v>
      </c>
      <c r="Q36" s="180">
        <v>650.01805832626849</v>
      </c>
      <c r="R36" s="180">
        <v>650.01805832626849</v>
      </c>
      <c r="S36" s="180">
        <v>650.01805832626849</v>
      </c>
      <c r="T36" s="180">
        <v>650.01805832626849</v>
      </c>
      <c r="U36" s="180">
        <v>650.01805832626849</v>
      </c>
      <c r="V36" s="180">
        <v>650.01805832626849</v>
      </c>
      <c r="W36" s="180">
        <v>650.01805832626849</v>
      </c>
      <c r="X36" s="180">
        <v>650.01805832626849</v>
      </c>
      <c r="Y36" s="180">
        <v>650.01805832626849</v>
      </c>
      <c r="Z36" s="180">
        <v>0</v>
      </c>
      <c r="AA36" s="180">
        <v>0</v>
      </c>
      <c r="AB36" s="180">
        <v>0</v>
      </c>
      <c r="AC36" s="180">
        <v>0</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211">
        <f t="shared" si="53"/>
        <v>9750.2708748940258</v>
      </c>
      <c r="BL36" s="370"/>
    </row>
    <row r="37" spans="1:64" s="195" customFormat="1" ht="15.75" customHeight="1" x14ac:dyDescent="0.3">
      <c r="A37" s="369">
        <v>2300060</v>
      </c>
      <c r="B37" s="179">
        <v>30</v>
      </c>
      <c r="C37" s="180">
        <v>727.81219120855565</v>
      </c>
      <c r="D37" s="205">
        <f t="shared" si="52"/>
        <v>0.79049999999999987</v>
      </c>
      <c r="E37" s="181"/>
      <c r="F37" s="181"/>
      <c r="G37" s="181"/>
      <c r="H37" s="181"/>
      <c r="I37" s="181"/>
      <c r="J37" s="181"/>
      <c r="K37" s="180">
        <v>575.33553715036317</v>
      </c>
      <c r="L37" s="180">
        <v>575.33553715036317</v>
      </c>
      <c r="M37" s="180">
        <v>575.33553715036317</v>
      </c>
      <c r="N37" s="180">
        <v>575.33553715036317</v>
      </c>
      <c r="O37" s="180">
        <v>575.33553715036317</v>
      </c>
      <c r="P37" s="180">
        <v>575.33553715036317</v>
      </c>
      <c r="Q37" s="180">
        <v>575.33553715036317</v>
      </c>
      <c r="R37" s="180">
        <v>575.33553715036317</v>
      </c>
      <c r="S37" s="180">
        <v>575.33553715036317</v>
      </c>
      <c r="T37" s="180">
        <v>575.33553715036317</v>
      </c>
      <c r="U37" s="180">
        <v>575.33553715036317</v>
      </c>
      <c r="V37" s="180">
        <v>575.33553715036317</v>
      </c>
      <c r="W37" s="180">
        <v>575.33553715036317</v>
      </c>
      <c r="X37" s="180">
        <v>575.33553715036317</v>
      </c>
      <c r="Y37" s="180">
        <v>575.33553715036317</v>
      </c>
      <c r="Z37" s="180">
        <v>575.33553715036317</v>
      </c>
      <c r="AA37" s="180">
        <v>575.33553715036317</v>
      </c>
      <c r="AB37" s="180">
        <v>575.33553715036317</v>
      </c>
      <c r="AC37" s="180">
        <v>575.33553715036317</v>
      </c>
      <c r="AD37" s="180">
        <v>575.33553715036317</v>
      </c>
      <c r="AE37" s="180">
        <v>575.33553715036317</v>
      </c>
      <c r="AF37" s="180">
        <v>575.33553715036317</v>
      </c>
      <c r="AG37" s="180">
        <v>575.33553715036317</v>
      </c>
      <c r="AH37" s="180">
        <v>575.33553715036317</v>
      </c>
      <c r="AI37" s="180">
        <v>575.33553715036317</v>
      </c>
      <c r="AJ37" s="180">
        <v>575.33553715036317</v>
      </c>
      <c r="AK37" s="180">
        <v>575.33553715036317</v>
      </c>
      <c r="AL37" s="180">
        <v>575.33553715036317</v>
      </c>
      <c r="AM37" s="180">
        <v>575.33553715036317</v>
      </c>
      <c r="AN37" s="180">
        <v>575.33553715036317</v>
      </c>
      <c r="AO37" s="180">
        <v>0</v>
      </c>
      <c r="AP37" s="180">
        <v>0</v>
      </c>
      <c r="AQ37" s="180">
        <v>0</v>
      </c>
      <c r="AR37" s="180">
        <v>0</v>
      </c>
      <c r="AS37" s="180">
        <v>0</v>
      </c>
      <c r="AT37" s="180">
        <v>0</v>
      </c>
      <c r="AU37" s="180">
        <v>0</v>
      </c>
      <c r="AV37" s="180">
        <v>0</v>
      </c>
      <c r="AW37" s="180">
        <v>0</v>
      </c>
      <c r="AX37" s="180">
        <v>0</v>
      </c>
      <c r="AY37" s="180">
        <v>0</v>
      </c>
      <c r="AZ37" s="180">
        <v>0</v>
      </c>
      <c r="BA37" s="180">
        <v>0</v>
      </c>
      <c r="BB37" s="180">
        <v>0</v>
      </c>
      <c r="BC37" s="180">
        <v>0</v>
      </c>
      <c r="BD37" s="180">
        <v>0</v>
      </c>
      <c r="BE37" s="180">
        <v>0</v>
      </c>
      <c r="BF37" s="180">
        <v>0</v>
      </c>
      <c r="BG37" s="180">
        <v>0</v>
      </c>
      <c r="BH37" s="180">
        <v>0</v>
      </c>
      <c r="BI37" s="180">
        <v>0</v>
      </c>
      <c r="BJ37" s="180">
        <v>0</v>
      </c>
      <c r="BK37" s="211">
        <f t="shared" ref="BK37:BK68" si="54">SUM(E37:BJ37)</f>
        <v>17260.066114510904</v>
      </c>
      <c r="BL37" s="370"/>
    </row>
    <row r="38" spans="1:64" s="195" customFormat="1" ht="15.75" customHeight="1" x14ac:dyDescent="0.3">
      <c r="A38" s="369">
        <v>2300119</v>
      </c>
      <c r="B38" s="179">
        <v>13</v>
      </c>
      <c r="C38" s="180">
        <v>99.63581098394468</v>
      </c>
      <c r="D38" s="205">
        <f t="shared" si="52"/>
        <v>1</v>
      </c>
      <c r="E38" s="181"/>
      <c r="F38" s="181"/>
      <c r="G38" s="181"/>
      <c r="H38" s="181"/>
      <c r="I38" s="181"/>
      <c r="J38" s="181"/>
      <c r="K38" s="180">
        <v>99.63581098394468</v>
      </c>
      <c r="L38" s="180">
        <v>99.63581098394468</v>
      </c>
      <c r="M38" s="180">
        <v>99.63581098394468</v>
      </c>
      <c r="N38" s="180">
        <v>99.63581098394468</v>
      </c>
      <c r="O38" s="180">
        <v>99.63581098394468</v>
      </c>
      <c r="P38" s="180">
        <v>99.63581098394468</v>
      </c>
      <c r="Q38" s="180">
        <v>99.63581098394468</v>
      </c>
      <c r="R38" s="180">
        <v>99.63581098394468</v>
      </c>
      <c r="S38" s="180">
        <v>99.63581098394468</v>
      </c>
      <c r="T38" s="180">
        <v>99.63581098394468</v>
      </c>
      <c r="U38" s="180">
        <v>99.63581098394468</v>
      </c>
      <c r="V38" s="180">
        <v>99.63581098394468</v>
      </c>
      <c r="W38" s="180">
        <v>99.63581098394468</v>
      </c>
      <c r="X38" s="180">
        <v>0</v>
      </c>
      <c r="Y38" s="180">
        <v>0</v>
      </c>
      <c r="Z38" s="180">
        <v>0</v>
      </c>
      <c r="AA38" s="180">
        <v>0</v>
      </c>
      <c r="AB38" s="180">
        <v>0</v>
      </c>
      <c r="AC38" s="180">
        <v>0</v>
      </c>
      <c r="AD38" s="180">
        <v>0</v>
      </c>
      <c r="AE38" s="180">
        <v>0</v>
      </c>
      <c r="AF38" s="180">
        <v>0</v>
      </c>
      <c r="AG38" s="180">
        <v>0</v>
      </c>
      <c r="AH38" s="180">
        <v>0</v>
      </c>
      <c r="AI38" s="180">
        <v>0</v>
      </c>
      <c r="AJ38" s="180">
        <v>0</v>
      </c>
      <c r="AK38" s="180">
        <v>0</v>
      </c>
      <c r="AL38" s="180">
        <v>0</v>
      </c>
      <c r="AM38" s="180">
        <v>0</v>
      </c>
      <c r="AN38" s="180">
        <v>0</v>
      </c>
      <c r="AO38" s="180">
        <v>0</v>
      </c>
      <c r="AP38" s="180">
        <v>0</v>
      </c>
      <c r="AQ38" s="180">
        <v>0</v>
      </c>
      <c r="AR38" s="180">
        <v>0</v>
      </c>
      <c r="AS38" s="180">
        <v>0</v>
      </c>
      <c r="AT38" s="180">
        <v>0</v>
      </c>
      <c r="AU38" s="180">
        <v>0</v>
      </c>
      <c r="AV38" s="180">
        <v>0</v>
      </c>
      <c r="AW38" s="180">
        <v>0</v>
      </c>
      <c r="AX38" s="180">
        <v>0</v>
      </c>
      <c r="AY38" s="180">
        <v>0</v>
      </c>
      <c r="AZ38" s="180">
        <v>0</v>
      </c>
      <c r="BA38" s="180">
        <v>0</v>
      </c>
      <c r="BB38" s="180">
        <v>0</v>
      </c>
      <c r="BC38" s="180">
        <v>0</v>
      </c>
      <c r="BD38" s="180">
        <v>0</v>
      </c>
      <c r="BE38" s="180">
        <v>0</v>
      </c>
      <c r="BF38" s="180">
        <v>0</v>
      </c>
      <c r="BG38" s="180">
        <v>0</v>
      </c>
      <c r="BH38" s="180">
        <v>0</v>
      </c>
      <c r="BI38" s="180">
        <v>0</v>
      </c>
      <c r="BJ38" s="180">
        <v>0</v>
      </c>
      <c r="BK38" s="211">
        <f t="shared" si="54"/>
        <v>1295.265542791281</v>
      </c>
      <c r="BL38" s="370"/>
    </row>
    <row r="39" spans="1:64" s="195" customFormat="1" ht="15.75" customHeight="1" x14ac:dyDescent="0.3">
      <c r="A39" s="369">
        <v>2300164</v>
      </c>
      <c r="B39" s="179">
        <v>25</v>
      </c>
      <c r="C39" s="180">
        <v>795.89679855489203</v>
      </c>
      <c r="D39" s="205">
        <f t="shared" si="52"/>
        <v>1</v>
      </c>
      <c r="E39" s="181"/>
      <c r="F39" s="181"/>
      <c r="G39" s="181"/>
      <c r="H39" s="181"/>
      <c r="I39" s="181"/>
      <c r="J39" s="181"/>
      <c r="K39" s="180">
        <v>795.89679855489203</v>
      </c>
      <c r="L39" s="180">
        <v>795.89679855489203</v>
      </c>
      <c r="M39" s="180">
        <v>795.89679855489203</v>
      </c>
      <c r="N39" s="180">
        <v>795.89679855489203</v>
      </c>
      <c r="O39" s="180">
        <v>795.89679855489203</v>
      </c>
      <c r="P39" s="180">
        <v>795.89679855489203</v>
      </c>
      <c r="Q39" s="180">
        <v>795.89679855489203</v>
      </c>
      <c r="R39" s="180">
        <v>795.89679855489203</v>
      </c>
      <c r="S39" s="180">
        <v>795.89679855489203</v>
      </c>
      <c r="T39" s="180">
        <v>795.89679855489203</v>
      </c>
      <c r="U39" s="180">
        <v>795.89679855489203</v>
      </c>
      <c r="V39" s="180">
        <v>795.89679855489203</v>
      </c>
      <c r="W39" s="180">
        <v>795.89679855489203</v>
      </c>
      <c r="X39" s="180">
        <v>795.89679855489203</v>
      </c>
      <c r="Y39" s="180">
        <v>795.89679855489203</v>
      </c>
      <c r="Z39" s="180">
        <v>795.89679855489203</v>
      </c>
      <c r="AA39" s="180">
        <v>795.89679855489203</v>
      </c>
      <c r="AB39" s="180">
        <v>795.89679855489203</v>
      </c>
      <c r="AC39" s="180">
        <v>795.89679855489203</v>
      </c>
      <c r="AD39" s="180">
        <v>795.89679855489203</v>
      </c>
      <c r="AE39" s="180">
        <v>795.89679855489203</v>
      </c>
      <c r="AF39" s="180">
        <v>795.89679855489203</v>
      </c>
      <c r="AG39" s="180">
        <v>795.89679855489203</v>
      </c>
      <c r="AH39" s="180">
        <v>795.89679855489203</v>
      </c>
      <c r="AI39" s="180">
        <v>795.89679855489203</v>
      </c>
      <c r="AJ39" s="180">
        <v>0</v>
      </c>
      <c r="AK39" s="180">
        <v>0</v>
      </c>
      <c r="AL39" s="180">
        <v>0</v>
      </c>
      <c r="AM39" s="180">
        <v>0</v>
      </c>
      <c r="AN39" s="180">
        <v>0</v>
      </c>
      <c r="AO39" s="180">
        <v>0</v>
      </c>
      <c r="AP39" s="180">
        <v>0</v>
      </c>
      <c r="AQ39" s="180">
        <v>0</v>
      </c>
      <c r="AR39" s="180">
        <v>0</v>
      </c>
      <c r="AS39" s="180">
        <v>0</v>
      </c>
      <c r="AT39" s="180">
        <v>0</v>
      </c>
      <c r="AU39" s="180">
        <v>0</v>
      </c>
      <c r="AV39" s="180">
        <v>0</v>
      </c>
      <c r="AW39" s="180">
        <v>0</v>
      </c>
      <c r="AX39" s="180">
        <v>0</v>
      </c>
      <c r="AY39" s="180">
        <v>0</v>
      </c>
      <c r="AZ39" s="180">
        <v>0</v>
      </c>
      <c r="BA39" s="180">
        <v>0</v>
      </c>
      <c r="BB39" s="180">
        <v>0</v>
      </c>
      <c r="BC39" s="180">
        <v>0</v>
      </c>
      <c r="BD39" s="180">
        <v>0</v>
      </c>
      <c r="BE39" s="180">
        <v>0</v>
      </c>
      <c r="BF39" s="180">
        <v>0</v>
      </c>
      <c r="BG39" s="180">
        <v>0</v>
      </c>
      <c r="BH39" s="180">
        <v>0</v>
      </c>
      <c r="BI39" s="180">
        <v>0</v>
      </c>
      <c r="BJ39" s="180">
        <v>0</v>
      </c>
      <c r="BK39" s="211">
        <f t="shared" si="54"/>
        <v>19897.419963872293</v>
      </c>
      <c r="BL39" s="370"/>
    </row>
    <row r="40" spans="1:64" s="195" customFormat="1" ht="15.75" customHeight="1" x14ac:dyDescent="0.3">
      <c r="A40" s="369">
        <v>2300299</v>
      </c>
      <c r="B40" s="179">
        <v>15</v>
      </c>
      <c r="C40" s="180">
        <v>241.96609844365105</v>
      </c>
      <c r="D40" s="205">
        <f t="shared" si="52"/>
        <v>0.79049999999999987</v>
      </c>
      <c r="E40" s="181"/>
      <c r="F40" s="181"/>
      <c r="G40" s="181"/>
      <c r="H40" s="181"/>
      <c r="I40" s="181"/>
      <c r="J40" s="181"/>
      <c r="K40" s="180">
        <v>191.27420081970612</v>
      </c>
      <c r="L40" s="180">
        <v>191.27420081970612</v>
      </c>
      <c r="M40" s="180">
        <v>191.27420081970612</v>
      </c>
      <c r="N40" s="180">
        <v>191.27420081970612</v>
      </c>
      <c r="O40" s="180">
        <v>191.27420081970612</v>
      </c>
      <c r="P40" s="180">
        <v>191.27420081970612</v>
      </c>
      <c r="Q40" s="180">
        <v>191.27420081970612</v>
      </c>
      <c r="R40" s="180">
        <v>191.27420081970612</v>
      </c>
      <c r="S40" s="180">
        <v>191.27420081970612</v>
      </c>
      <c r="T40" s="180">
        <v>191.27420081970612</v>
      </c>
      <c r="U40" s="180">
        <v>191.27420081970612</v>
      </c>
      <c r="V40" s="180">
        <v>191.27420081970612</v>
      </c>
      <c r="W40" s="180">
        <v>191.27420081970612</v>
      </c>
      <c r="X40" s="180">
        <v>191.27420081970612</v>
      </c>
      <c r="Y40" s="180">
        <v>191.27420081970612</v>
      </c>
      <c r="Z40" s="180">
        <v>0</v>
      </c>
      <c r="AA40" s="180">
        <v>0</v>
      </c>
      <c r="AB40" s="180">
        <v>0</v>
      </c>
      <c r="AC40" s="180">
        <v>0</v>
      </c>
      <c r="AD40" s="180">
        <v>0</v>
      </c>
      <c r="AE40" s="180">
        <v>0</v>
      </c>
      <c r="AF40" s="180">
        <v>0</v>
      </c>
      <c r="AG40" s="180">
        <v>0</v>
      </c>
      <c r="AH40" s="180">
        <v>0</v>
      </c>
      <c r="AI40" s="180">
        <v>0</v>
      </c>
      <c r="AJ40" s="180">
        <v>0</v>
      </c>
      <c r="AK40" s="180">
        <v>0</v>
      </c>
      <c r="AL40" s="180">
        <v>0</v>
      </c>
      <c r="AM40" s="180">
        <v>0</v>
      </c>
      <c r="AN40" s="180">
        <v>0</v>
      </c>
      <c r="AO40" s="180">
        <v>0</v>
      </c>
      <c r="AP40" s="180">
        <v>0</v>
      </c>
      <c r="AQ40" s="180">
        <v>0</v>
      </c>
      <c r="AR40" s="180">
        <v>0</v>
      </c>
      <c r="AS40" s="180">
        <v>0</v>
      </c>
      <c r="AT40" s="180">
        <v>0</v>
      </c>
      <c r="AU40" s="180">
        <v>0</v>
      </c>
      <c r="AV40" s="180">
        <v>0</v>
      </c>
      <c r="AW40" s="180">
        <v>0</v>
      </c>
      <c r="AX40" s="180">
        <v>0</v>
      </c>
      <c r="AY40" s="180">
        <v>0</v>
      </c>
      <c r="AZ40" s="180">
        <v>0</v>
      </c>
      <c r="BA40" s="180">
        <v>0</v>
      </c>
      <c r="BB40" s="180">
        <v>0</v>
      </c>
      <c r="BC40" s="180">
        <v>0</v>
      </c>
      <c r="BD40" s="180">
        <v>0</v>
      </c>
      <c r="BE40" s="180">
        <v>0</v>
      </c>
      <c r="BF40" s="180">
        <v>0</v>
      </c>
      <c r="BG40" s="180">
        <v>0</v>
      </c>
      <c r="BH40" s="180">
        <v>0</v>
      </c>
      <c r="BI40" s="180">
        <v>0</v>
      </c>
      <c r="BJ40" s="180">
        <v>0</v>
      </c>
      <c r="BK40" s="211">
        <f t="shared" si="54"/>
        <v>2869.113012295591</v>
      </c>
      <c r="BL40" s="370"/>
    </row>
    <row r="41" spans="1:64" s="195" customFormat="1" ht="15.75" customHeight="1" x14ac:dyDescent="0.3">
      <c r="A41" s="369">
        <v>2300481</v>
      </c>
      <c r="B41" s="179">
        <v>13.009994638416137</v>
      </c>
      <c r="C41" s="180">
        <v>28.827888952029177</v>
      </c>
      <c r="D41" s="205">
        <f t="shared" si="52"/>
        <v>0.79049999999999998</v>
      </c>
      <c r="E41" s="181"/>
      <c r="F41" s="181"/>
      <c r="G41" s="181"/>
      <c r="H41" s="181"/>
      <c r="I41" s="181"/>
      <c r="J41" s="181"/>
      <c r="K41" s="180">
        <v>22.788446216579064</v>
      </c>
      <c r="L41" s="180">
        <v>22.788446216579064</v>
      </c>
      <c r="M41" s="180">
        <v>22.788446216579064</v>
      </c>
      <c r="N41" s="180">
        <v>22.788446216579064</v>
      </c>
      <c r="O41" s="180">
        <v>22.788446216579064</v>
      </c>
      <c r="P41" s="180">
        <v>22.788446216579064</v>
      </c>
      <c r="Q41" s="180">
        <v>22.788446216579064</v>
      </c>
      <c r="R41" s="180">
        <v>22.788446216579064</v>
      </c>
      <c r="S41" s="180">
        <v>22.788446216579064</v>
      </c>
      <c r="T41" s="180">
        <v>22.788446216579064</v>
      </c>
      <c r="U41" s="180">
        <v>22.788446216579064</v>
      </c>
      <c r="V41" s="180">
        <v>22.788446216579064</v>
      </c>
      <c r="W41" s="180">
        <v>22.788446216579064</v>
      </c>
      <c r="X41" s="180">
        <v>0.22776228000028573</v>
      </c>
      <c r="Y41" s="180">
        <v>0</v>
      </c>
      <c r="Z41" s="180">
        <v>0</v>
      </c>
      <c r="AA41" s="180">
        <v>0</v>
      </c>
      <c r="AB41" s="180">
        <v>0</v>
      </c>
      <c r="AC41" s="180">
        <v>0</v>
      </c>
      <c r="AD41" s="180">
        <v>0</v>
      </c>
      <c r="AE41" s="180">
        <v>0</v>
      </c>
      <c r="AF41" s="180">
        <v>0</v>
      </c>
      <c r="AG41" s="180">
        <v>0</v>
      </c>
      <c r="AH41" s="180">
        <v>0</v>
      </c>
      <c r="AI41" s="180">
        <v>0</v>
      </c>
      <c r="AJ41" s="180">
        <v>0</v>
      </c>
      <c r="AK41" s="180">
        <v>0</v>
      </c>
      <c r="AL41" s="180">
        <v>0</v>
      </c>
      <c r="AM41" s="180">
        <v>0</v>
      </c>
      <c r="AN41" s="180">
        <v>0</v>
      </c>
      <c r="AO41" s="180">
        <v>0</v>
      </c>
      <c r="AP41" s="180">
        <v>0</v>
      </c>
      <c r="AQ41" s="180">
        <v>0</v>
      </c>
      <c r="AR41" s="180">
        <v>0</v>
      </c>
      <c r="AS41" s="180">
        <v>0</v>
      </c>
      <c r="AT41" s="180">
        <v>0</v>
      </c>
      <c r="AU41" s="180">
        <v>0</v>
      </c>
      <c r="AV41" s="180">
        <v>0</v>
      </c>
      <c r="AW41" s="180">
        <v>0</v>
      </c>
      <c r="AX41" s="180">
        <v>0</v>
      </c>
      <c r="AY41" s="180">
        <v>0</v>
      </c>
      <c r="AZ41" s="180">
        <v>0</v>
      </c>
      <c r="BA41" s="180">
        <v>0</v>
      </c>
      <c r="BB41" s="180">
        <v>0</v>
      </c>
      <c r="BC41" s="180">
        <v>0</v>
      </c>
      <c r="BD41" s="180">
        <v>0</v>
      </c>
      <c r="BE41" s="180">
        <v>0</v>
      </c>
      <c r="BF41" s="180">
        <v>0</v>
      </c>
      <c r="BG41" s="180">
        <v>0</v>
      </c>
      <c r="BH41" s="180">
        <v>0</v>
      </c>
      <c r="BI41" s="180">
        <v>0</v>
      </c>
      <c r="BJ41" s="180">
        <v>0</v>
      </c>
      <c r="BK41" s="211">
        <f t="shared" si="54"/>
        <v>296.47756309552818</v>
      </c>
      <c r="BL41" s="370"/>
    </row>
    <row r="42" spans="1:64" s="195" customFormat="1" ht="15.75" customHeight="1" x14ac:dyDescent="0.3">
      <c r="A42" s="369">
        <v>2300485</v>
      </c>
      <c r="B42" s="179">
        <v>15</v>
      </c>
      <c r="C42" s="180">
        <v>41.420693058234761</v>
      </c>
      <c r="D42" s="205">
        <f t="shared" si="52"/>
        <v>0.79049999999999998</v>
      </c>
      <c r="E42" s="181"/>
      <c r="F42" s="181"/>
      <c r="G42" s="181"/>
      <c r="H42" s="181"/>
      <c r="I42" s="181"/>
      <c r="J42" s="181"/>
      <c r="K42" s="180">
        <v>32.743057862534577</v>
      </c>
      <c r="L42" s="180">
        <v>32.743057862534577</v>
      </c>
      <c r="M42" s="180">
        <v>32.743057862534577</v>
      </c>
      <c r="N42" s="180">
        <v>32.743057862534577</v>
      </c>
      <c r="O42" s="180">
        <v>32.743057862534577</v>
      </c>
      <c r="P42" s="180">
        <v>32.743057862534577</v>
      </c>
      <c r="Q42" s="180">
        <v>32.743057862534577</v>
      </c>
      <c r="R42" s="180">
        <v>32.743057862534577</v>
      </c>
      <c r="S42" s="180">
        <v>32.743057862534577</v>
      </c>
      <c r="T42" s="180">
        <v>32.743057862534577</v>
      </c>
      <c r="U42" s="180">
        <v>32.743057862534577</v>
      </c>
      <c r="V42" s="180">
        <v>32.743057862534577</v>
      </c>
      <c r="W42" s="180">
        <v>32.743057862534577</v>
      </c>
      <c r="X42" s="180">
        <v>32.743057862534577</v>
      </c>
      <c r="Y42" s="180">
        <v>32.743057862534577</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0</v>
      </c>
      <c r="AP42" s="180">
        <v>0</v>
      </c>
      <c r="AQ42" s="180">
        <v>0</v>
      </c>
      <c r="AR42" s="180">
        <v>0</v>
      </c>
      <c r="AS42" s="180">
        <v>0</v>
      </c>
      <c r="AT42" s="180">
        <v>0</v>
      </c>
      <c r="AU42" s="180">
        <v>0</v>
      </c>
      <c r="AV42" s="180">
        <v>0</v>
      </c>
      <c r="AW42" s="180">
        <v>0</v>
      </c>
      <c r="AX42" s="180">
        <v>0</v>
      </c>
      <c r="AY42" s="180">
        <v>0</v>
      </c>
      <c r="AZ42" s="180">
        <v>0</v>
      </c>
      <c r="BA42" s="180">
        <v>0</v>
      </c>
      <c r="BB42" s="180">
        <v>0</v>
      </c>
      <c r="BC42" s="180">
        <v>0</v>
      </c>
      <c r="BD42" s="180">
        <v>0</v>
      </c>
      <c r="BE42" s="180">
        <v>0</v>
      </c>
      <c r="BF42" s="180">
        <v>0</v>
      </c>
      <c r="BG42" s="180">
        <v>0</v>
      </c>
      <c r="BH42" s="180">
        <v>0</v>
      </c>
      <c r="BI42" s="180">
        <v>0</v>
      </c>
      <c r="BJ42" s="180">
        <v>0</v>
      </c>
      <c r="BK42" s="211">
        <f t="shared" si="54"/>
        <v>491.14586793801851</v>
      </c>
      <c r="BL42" s="370"/>
    </row>
    <row r="43" spans="1:64" s="195" customFormat="1" ht="15.75" customHeight="1" x14ac:dyDescent="0.3">
      <c r="A43" s="369">
        <v>2300606</v>
      </c>
      <c r="B43" s="179">
        <v>5</v>
      </c>
      <c r="C43" s="180">
        <v>246.95913617885054</v>
      </c>
      <c r="D43" s="205">
        <f t="shared" si="52"/>
        <v>0.79050000000000009</v>
      </c>
      <c r="E43" s="181"/>
      <c r="F43" s="181"/>
      <c r="G43" s="181"/>
      <c r="H43" s="181"/>
      <c r="I43" s="181"/>
      <c r="J43" s="181"/>
      <c r="K43" s="180">
        <v>195.22119714938137</v>
      </c>
      <c r="L43" s="180">
        <v>195.22119714938137</v>
      </c>
      <c r="M43" s="180">
        <v>195.22119714938137</v>
      </c>
      <c r="N43" s="180">
        <v>195.22119714938137</v>
      </c>
      <c r="O43" s="180">
        <v>195.22119714938137</v>
      </c>
      <c r="P43" s="180">
        <v>0</v>
      </c>
      <c r="Q43" s="180">
        <v>0</v>
      </c>
      <c r="R43" s="180">
        <v>0</v>
      </c>
      <c r="S43" s="180">
        <v>0</v>
      </c>
      <c r="T43" s="180">
        <v>0</v>
      </c>
      <c r="U43" s="180">
        <v>0</v>
      </c>
      <c r="V43" s="180">
        <v>0</v>
      </c>
      <c r="W43" s="180">
        <v>0</v>
      </c>
      <c r="X43" s="180">
        <v>0</v>
      </c>
      <c r="Y43" s="180">
        <v>0</v>
      </c>
      <c r="Z43" s="180">
        <v>0</v>
      </c>
      <c r="AA43" s="180">
        <v>0</v>
      </c>
      <c r="AB43" s="180">
        <v>0</v>
      </c>
      <c r="AC43" s="180">
        <v>0</v>
      </c>
      <c r="AD43" s="180">
        <v>0</v>
      </c>
      <c r="AE43" s="180">
        <v>0</v>
      </c>
      <c r="AF43" s="180">
        <v>0</v>
      </c>
      <c r="AG43" s="180">
        <v>0</v>
      </c>
      <c r="AH43" s="180">
        <v>0</v>
      </c>
      <c r="AI43" s="180">
        <v>0</v>
      </c>
      <c r="AJ43" s="180">
        <v>0</v>
      </c>
      <c r="AK43" s="180">
        <v>0</v>
      </c>
      <c r="AL43" s="180">
        <v>0</v>
      </c>
      <c r="AM43" s="180">
        <v>0</v>
      </c>
      <c r="AN43" s="180">
        <v>0</v>
      </c>
      <c r="AO43" s="180">
        <v>0</v>
      </c>
      <c r="AP43" s="180">
        <v>0</v>
      </c>
      <c r="AQ43" s="180">
        <v>0</v>
      </c>
      <c r="AR43" s="180">
        <v>0</v>
      </c>
      <c r="AS43" s="180">
        <v>0</v>
      </c>
      <c r="AT43" s="180">
        <v>0</v>
      </c>
      <c r="AU43" s="180">
        <v>0</v>
      </c>
      <c r="AV43" s="180">
        <v>0</v>
      </c>
      <c r="AW43" s="180">
        <v>0</v>
      </c>
      <c r="AX43" s="180">
        <v>0</v>
      </c>
      <c r="AY43" s="180">
        <v>0</v>
      </c>
      <c r="AZ43" s="180">
        <v>0</v>
      </c>
      <c r="BA43" s="180">
        <v>0</v>
      </c>
      <c r="BB43" s="180">
        <v>0</v>
      </c>
      <c r="BC43" s="180">
        <v>0</v>
      </c>
      <c r="BD43" s="180">
        <v>0</v>
      </c>
      <c r="BE43" s="180">
        <v>0</v>
      </c>
      <c r="BF43" s="180">
        <v>0</v>
      </c>
      <c r="BG43" s="180">
        <v>0</v>
      </c>
      <c r="BH43" s="180">
        <v>0</v>
      </c>
      <c r="BI43" s="180">
        <v>0</v>
      </c>
      <c r="BJ43" s="180">
        <v>0</v>
      </c>
      <c r="BK43" s="211">
        <f t="shared" si="54"/>
        <v>976.10598574690687</v>
      </c>
      <c r="BL43" s="370"/>
    </row>
    <row r="44" spans="1:64" s="195" customFormat="1" ht="15.75" customHeight="1" x14ac:dyDescent="0.3">
      <c r="A44" s="369">
        <v>2300662</v>
      </c>
      <c r="B44" s="179">
        <v>13</v>
      </c>
      <c r="C44" s="180">
        <v>422.53040266278845</v>
      </c>
      <c r="D44" s="205">
        <f t="shared" si="52"/>
        <v>0.79049999999999998</v>
      </c>
      <c r="E44" s="181"/>
      <c r="F44" s="181"/>
      <c r="G44" s="181"/>
      <c r="H44" s="181"/>
      <c r="I44" s="181"/>
      <c r="J44" s="181"/>
      <c r="K44" s="180">
        <v>334.01028330493426</v>
      </c>
      <c r="L44" s="180">
        <v>334.01028330493426</v>
      </c>
      <c r="M44" s="180">
        <v>334.01028330493426</v>
      </c>
      <c r="N44" s="180">
        <v>334.01028330493426</v>
      </c>
      <c r="O44" s="180">
        <v>334.01028330493426</v>
      </c>
      <c r="P44" s="180">
        <v>334.01028330493426</v>
      </c>
      <c r="Q44" s="180">
        <v>334.01028330493426</v>
      </c>
      <c r="R44" s="180">
        <v>334.01028330493426</v>
      </c>
      <c r="S44" s="180">
        <v>334.01028330493426</v>
      </c>
      <c r="T44" s="180">
        <v>334.01028330493426</v>
      </c>
      <c r="U44" s="180">
        <v>334.01028330493426</v>
      </c>
      <c r="V44" s="180">
        <v>334.01028330493426</v>
      </c>
      <c r="W44" s="180">
        <v>334.01028330493426</v>
      </c>
      <c r="X44" s="180">
        <v>0</v>
      </c>
      <c r="Y44" s="180">
        <v>0</v>
      </c>
      <c r="Z44" s="180">
        <v>0</v>
      </c>
      <c r="AA44" s="180">
        <v>0</v>
      </c>
      <c r="AB44" s="180">
        <v>0</v>
      </c>
      <c r="AC44" s="180">
        <v>0</v>
      </c>
      <c r="AD44" s="180">
        <v>0</v>
      </c>
      <c r="AE44" s="180">
        <v>0</v>
      </c>
      <c r="AF44" s="180">
        <v>0</v>
      </c>
      <c r="AG44" s="180">
        <v>0</v>
      </c>
      <c r="AH44" s="180">
        <v>0</v>
      </c>
      <c r="AI44" s="180">
        <v>0</v>
      </c>
      <c r="AJ44" s="180">
        <v>0</v>
      </c>
      <c r="AK44" s="180">
        <v>0</v>
      </c>
      <c r="AL44" s="180">
        <v>0</v>
      </c>
      <c r="AM44" s="180">
        <v>0</v>
      </c>
      <c r="AN44" s="180">
        <v>0</v>
      </c>
      <c r="AO44" s="180">
        <v>0</v>
      </c>
      <c r="AP44" s="180">
        <v>0</v>
      </c>
      <c r="AQ44" s="180">
        <v>0</v>
      </c>
      <c r="AR44" s="180">
        <v>0</v>
      </c>
      <c r="AS44" s="180">
        <v>0</v>
      </c>
      <c r="AT44" s="180">
        <v>0</v>
      </c>
      <c r="AU44" s="180">
        <v>0</v>
      </c>
      <c r="AV44" s="180">
        <v>0</v>
      </c>
      <c r="AW44" s="180">
        <v>0</v>
      </c>
      <c r="AX44" s="180">
        <v>0</v>
      </c>
      <c r="AY44" s="180">
        <v>0</v>
      </c>
      <c r="AZ44" s="180">
        <v>0</v>
      </c>
      <c r="BA44" s="180">
        <v>0</v>
      </c>
      <c r="BB44" s="180">
        <v>0</v>
      </c>
      <c r="BC44" s="180">
        <v>0</v>
      </c>
      <c r="BD44" s="180">
        <v>0</v>
      </c>
      <c r="BE44" s="180">
        <v>0</v>
      </c>
      <c r="BF44" s="180">
        <v>0</v>
      </c>
      <c r="BG44" s="180">
        <v>0</v>
      </c>
      <c r="BH44" s="180">
        <v>0</v>
      </c>
      <c r="BI44" s="180">
        <v>0</v>
      </c>
      <c r="BJ44" s="180">
        <v>0</v>
      </c>
      <c r="BK44" s="211">
        <f t="shared" si="54"/>
        <v>4342.133682964145</v>
      </c>
      <c r="BL44" s="370"/>
    </row>
    <row r="45" spans="1:64" s="195" customFormat="1" ht="15.75" customHeight="1" x14ac:dyDescent="0.3">
      <c r="A45" s="369">
        <v>2300671</v>
      </c>
      <c r="B45" s="179">
        <v>17.399999999999999</v>
      </c>
      <c r="C45" s="180">
        <v>577.51527928023995</v>
      </c>
      <c r="D45" s="205">
        <f t="shared" si="52"/>
        <v>0.79049999999999998</v>
      </c>
      <c r="E45" s="181"/>
      <c r="F45" s="181"/>
      <c r="G45" s="181"/>
      <c r="H45" s="181"/>
      <c r="I45" s="181"/>
      <c r="J45" s="181"/>
      <c r="K45" s="180">
        <v>456.5258282710297</v>
      </c>
      <c r="L45" s="180">
        <v>456.5258282710297</v>
      </c>
      <c r="M45" s="180">
        <v>456.5258282710297</v>
      </c>
      <c r="N45" s="180">
        <v>456.5258282710297</v>
      </c>
      <c r="O45" s="180">
        <v>456.5258282710297</v>
      </c>
      <c r="P45" s="180">
        <v>456.5258282710297</v>
      </c>
      <c r="Q45" s="180">
        <v>456.5258282710297</v>
      </c>
      <c r="R45" s="180">
        <v>456.5258282710297</v>
      </c>
      <c r="S45" s="180">
        <v>456.5258282710297</v>
      </c>
      <c r="T45" s="180">
        <v>456.5258282710297</v>
      </c>
      <c r="U45" s="180">
        <v>456.5258282710297</v>
      </c>
      <c r="V45" s="180">
        <v>456.5258282710297</v>
      </c>
      <c r="W45" s="180">
        <v>456.5258282710297</v>
      </c>
      <c r="X45" s="180">
        <v>456.5258282710297</v>
      </c>
      <c r="Y45" s="180">
        <v>456.5258282710297</v>
      </c>
      <c r="Z45" s="180">
        <v>456.5258282710297</v>
      </c>
      <c r="AA45" s="180">
        <v>456.5258282710297</v>
      </c>
      <c r="AB45" s="180">
        <v>182.61033130841122</v>
      </c>
      <c r="AC45" s="180">
        <v>0</v>
      </c>
      <c r="AD45" s="180">
        <v>0</v>
      </c>
      <c r="AE45" s="180">
        <v>0</v>
      </c>
      <c r="AF45" s="180">
        <v>0</v>
      </c>
      <c r="AG45" s="180">
        <v>0</v>
      </c>
      <c r="AH45" s="180">
        <v>0</v>
      </c>
      <c r="AI45" s="180">
        <v>0</v>
      </c>
      <c r="AJ45" s="180">
        <v>0</v>
      </c>
      <c r="AK45" s="180">
        <v>0</v>
      </c>
      <c r="AL45" s="180">
        <v>0</v>
      </c>
      <c r="AM45" s="180">
        <v>0</v>
      </c>
      <c r="AN45" s="180">
        <v>0</v>
      </c>
      <c r="AO45" s="180">
        <v>0</v>
      </c>
      <c r="AP45" s="180">
        <v>0</v>
      </c>
      <c r="AQ45" s="180">
        <v>0</v>
      </c>
      <c r="AR45" s="180">
        <v>0</v>
      </c>
      <c r="AS45" s="180">
        <v>0</v>
      </c>
      <c r="AT45" s="180">
        <v>0</v>
      </c>
      <c r="AU45" s="180">
        <v>0</v>
      </c>
      <c r="AV45" s="180">
        <v>0</v>
      </c>
      <c r="AW45" s="180">
        <v>0</v>
      </c>
      <c r="AX45" s="180">
        <v>0</v>
      </c>
      <c r="AY45" s="180">
        <v>0</v>
      </c>
      <c r="AZ45" s="180">
        <v>0</v>
      </c>
      <c r="BA45" s="180">
        <v>0</v>
      </c>
      <c r="BB45" s="180">
        <v>0</v>
      </c>
      <c r="BC45" s="180">
        <v>0</v>
      </c>
      <c r="BD45" s="180">
        <v>0</v>
      </c>
      <c r="BE45" s="180">
        <v>0</v>
      </c>
      <c r="BF45" s="180">
        <v>0</v>
      </c>
      <c r="BG45" s="180">
        <v>0</v>
      </c>
      <c r="BH45" s="180">
        <v>0</v>
      </c>
      <c r="BI45" s="180">
        <v>0</v>
      </c>
      <c r="BJ45" s="180">
        <v>0</v>
      </c>
      <c r="BK45" s="211">
        <f t="shared" si="54"/>
        <v>7943.5494119159121</v>
      </c>
      <c r="BL45" s="370"/>
    </row>
    <row r="46" spans="1:64" s="195" customFormat="1" ht="15.75" customHeight="1" x14ac:dyDescent="0.3">
      <c r="A46" s="369">
        <v>2300686</v>
      </c>
      <c r="B46" s="179">
        <v>15</v>
      </c>
      <c r="C46" s="180">
        <v>2.4816198311902782</v>
      </c>
      <c r="D46" s="205">
        <f t="shared" si="52"/>
        <v>0.79049999999999987</v>
      </c>
      <c r="E46" s="181"/>
      <c r="F46" s="181"/>
      <c r="G46" s="181"/>
      <c r="H46" s="181"/>
      <c r="I46" s="181"/>
      <c r="J46" s="181"/>
      <c r="K46" s="180">
        <v>1.9617204765559146</v>
      </c>
      <c r="L46" s="180">
        <v>1.9617204765559146</v>
      </c>
      <c r="M46" s="180">
        <v>1.9617204765559146</v>
      </c>
      <c r="N46" s="180">
        <v>1.9617204765559146</v>
      </c>
      <c r="O46" s="180">
        <v>1.9617204765559146</v>
      </c>
      <c r="P46" s="180">
        <v>1.9617204765559146</v>
      </c>
      <c r="Q46" s="180">
        <v>1.9617204765559146</v>
      </c>
      <c r="R46" s="180">
        <v>1.9617204765559146</v>
      </c>
      <c r="S46" s="180">
        <v>1.9617204765559146</v>
      </c>
      <c r="T46" s="180">
        <v>1.9617204765559146</v>
      </c>
      <c r="U46" s="180">
        <v>1.9617204765559146</v>
      </c>
      <c r="V46" s="180">
        <v>1.9617204765559146</v>
      </c>
      <c r="W46" s="180">
        <v>1.9617204765559146</v>
      </c>
      <c r="X46" s="180">
        <v>1.9617204765559146</v>
      </c>
      <c r="Y46" s="180">
        <v>1.9617204765559146</v>
      </c>
      <c r="Z46" s="180">
        <v>0</v>
      </c>
      <c r="AA46" s="180">
        <v>0</v>
      </c>
      <c r="AB46" s="180">
        <v>0</v>
      </c>
      <c r="AC46" s="180">
        <v>0</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211">
        <f t="shared" si="54"/>
        <v>29.42580714833872</v>
      </c>
      <c r="BL46" s="370"/>
    </row>
    <row r="47" spans="1:64" s="195" customFormat="1" ht="15.75" customHeight="1" x14ac:dyDescent="0.3">
      <c r="A47" s="369">
        <v>2300695</v>
      </c>
      <c r="B47" s="179">
        <v>15</v>
      </c>
      <c r="C47" s="180">
        <v>4.2026456991653847</v>
      </c>
      <c r="D47" s="205">
        <f t="shared" si="52"/>
        <v>0.79050000000000009</v>
      </c>
      <c r="E47" s="181"/>
      <c r="F47" s="181"/>
      <c r="G47" s="181"/>
      <c r="H47" s="181"/>
      <c r="I47" s="181"/>
      <c r="J47" s="181"/>
      <c r="K47" s="180">
        <v>3.3221914251902369</v>
      </c>
      <c r="L47" s="180">
        <v>3.3221914251902369</v>
      </c>
      <c r="M47" s="180">
        <v>3.3221914251902369</v>
      </c>
      <c r="N47" s="180">
        <v>3.3221914251902369</v>
      </c>
      <c r="O47" s="180">
        <v>3.3221914251902369</v>
      </c>
      <c r="P47" s="180">
        <v>3.3221914251902369</v>
      </c>
      <c r="Q47" s="180">
        <v>3.3221914251902369</v>
      </c>
      <c r="R47" s="180">
        <v>3.3221914251902369</v>
      </c>
      <c r="S47" s="180">
        <v>3.3221914251902369</v>
      </c>
      <c r="T47" s="180">
        <v>3.3221914251902369</v>
      </c>
      <c r="U47" s="180">
        <v>3.3221914251902369</v>
      </c>
      <c r="V47" s="180">
        <v>3.3221914251902369</v>
      </c>
      <c r="W47" s="180">
        <v>3.3221914251902369</v>
      </c>
      <c r="X47" s="180">
        <v>3.3221914251902369</v>
      </c>
      <c r="Y47" s="180">
        <v>3.3221914251902369</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211">
        <f t="shared" si="54"/>
        <v>49.832871377853564</v>
      </c>
      <c r="BL47" s="370"/>
    </row>
    <row r="48" spans="1:64" s="195" customFormat="1" ht="15.75" customHeight="1" x14ac:dyDescent="0.3">
      <c r="A48" s="369">
        <v>2300987</v>
      </c>
      <c r="B48" s="179">
        <v>17.399999999999999</v>
      </c>
      <c r="C48" s="180">
        <v>630.02221269318227</v>
      </c>
      <c r="D48" s="205">
        <f t="shared" si="52"/>
        <v>0.79049999999999998</v>
      </c>
      <c r="E48" s="181"/>
      <c r="F48" s="181"/>
      <c r="G48" s="181"/>
      <c r="H48" s="181"/>
      <c r="I48" s="181"/>
      <c r="J48" s="181"/>
      <c r="K48" s="180">
        <v>498.03255913396055</v>
      </c>
      <c r="L48" s="180">
        <v>498.03255913396055</v>
      </c>
      <c r="M48" s="180">
        <v>498.03255913396055</v>
      </c>
      <c r="N48" s="180">
        <v>498.03255913396055</v>
      </c>
      <c r="O48" s="180">
        <v>498.03255913396055</v>
      </c>
      <c r="P48" s="180">
        <v>498.03255913396055</v>
      </c>
      <c r="Q48" s="180">
        <v>498.03255913396055</v>
      </c>
      <c r="R48" s="180">
        <v>498.03255913396055</v>
      </c>
      <c r="S48" s="180">
        <v>498.03255913396055</v>
      </c>
      <c r="T48" s="180">
        <v>498.03255913396055</v>
      </c>
      <c r="U48" s="180">
        <v>498.03255913396055</v>
      </c>
      <c r="V48" s="180">
        <v>498.03255913396055</v>
      </c>
      <c r="W48" s="180">
        <v>498.03255913396055</v>
      </c>
      <c r="X48" s="180">
        <v>498.03255913396055</v>
      </c>
      <c r="Y48" s="180">
        <v>498.03255913396055</v>
      </c>
      <c r="Z48" s="180">
        <v>498.03255913396055</v>
      </c>
      <c r="AA48" s="180">
        <v>498.03255913396055</v>
      </c>
      <c r="AB48" s="180">
        <v>199.21302365358352</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211">
        <f t="shared" si="54"/>
        <v>8665.7665289309116</v>
      </c>
      <c r="BL48" s="370"/>
    </row>
    <row r="49" spans="1:64" s="195" customFormat="1" ht="15.75" customHeight="1" x14ac:dyDescent="0.3">
      <c r="A49" s="369">
        <v>2300994</v>
      </c>
      <c r="B49" s="179">
        <v>15</v>
      </c>
      <c r="C49" s="180">
        <v>25.340226885299316</v>
      </c>
      <c r="D49" s="205">
        <f t="shared" si="52"/>
        <v>0.79050000000000009</v>
      </c>
      <c r="E49" s="181"/>
      <c r="F49" s="181"/>
      <c r="G49" s="181"/>
      <c r="H49" s="181"/>
      <c r="I49" s="181"/>
      <c r="J49" s="181"/>
      <c r="K49" s="180">
        <v>20.03144935282911</v>
      </c>
      <c r="L49" s="180">
        <v>20.03144935282911</v>
      </c>
      <c r="M49" s="180">
        <v>20.03144935282911</v>
      </c>
      <c r="N49" s="180">
        <v>20.03144935282911</v>
      </c>
      <c r="O49" s="180">
        <v>20.03144935282911</v>
      </c>
      <c r="P49" s="180">
        <v>20.03144935282911</v>
      </c>
      <c r="Q49" s="180">
        <v>20.03144935282911</v>
      </c>
      <c r="R49" s="180">
        <v>20.03144935282911</v>
      </c>
      <c r="S49" s="180">
        <v>20.03144935282911</v>
      </c>
      <c r="T49" s="180">
        <v>20.03144935282911</v>
      </c>
      <c r="U49" s="180">
        <v>20.03144935282911</v>
      </c>
      <c r="V49" s="180">
        <v>20.03144935282911</v>
      </c>
      <c r="W49" s="180">
        <v>20.03144935282911</v>
      </c>
      <c r="X49" s="180">
        <v>20.03144935282911</v>
      </c>
      <c r="Y49" s="180">
        <v>20.03144935282911</v>
      </c>
      <c r="Z49" s="180">
        <v>0</v>
      </c>
      <c r="AA49" s="180">
        <v>0</v>
      </c>
      <c r="AB49" s="180">
        <v>0</v>
      </c>
      <c r="AC49" s="180">
        <v>0</v>
      </c>
      <c r="AD49" s="180">
        <v>0</v>
      </c>
      <c r="AE49" s="180">
        <v>0</v>
      </c>
      <c r="AF49" s="180">
        <v>0</v>
      </c>
      <c r="AG49" s="180">
        <v>0</v>
      </c>
      <c r="AH49" s="180">
        <v>0</v>
      </c>
      <c r="AI49" s="180">
        <v>0</v>
      </c>
      <c r="AJ49" s="180">
        <v>0</v>
      </c>
      <c r="AK49" s="180">
        <v>0</v>
      </c>
      <c r="AL49" s="180">
        <v>0</v>
      </c>
      <c r="AM49" s="180">
        <v>0</v>
      </c>
      <c r="AN49" s="180">
        <v>0</v>
      </c>
      <c r="AO49" s="180">
        <v>0</v>
      </c>
      <c r="AP49" s="180">
        <v>0</v>
      </c>
      <c r="AQ49" s="180">
        <v>0</v>
      </c>
      <c r="AR49" s="180">
        <v>0</v>
      </c>
      <c r="AS49" s="180">
        <v>0</v>
      </c>
      <c r="AT49" s="180">
        <v>0</v>
      </c>
      <c r="AU49" s="180">
        <v>0</v>
      </c>
      <c r="AV49" s="180">
        <v>0</v>
      </c>
      <c r="AW49" s="180">
        <v>0</v>
      </c>
      <c r="AX49" s="180">
        <v>0</v>
      </c>
      <c r="AY49" s="180">
        <v>0</v>
      </c>
      <c r="AZ49" s="180">
        <v>0</v>
      </c>
      <c r="BA49" s="180">
        <v>0</v>
      </c>
      <c r="BB49" s="180">
        <v>0</v>
      </c>
      <c r="BC49" s="180">
        <v>0</v>
      </c>
      <c r="BD49" s="180">
        <v>0</v>
      </c>
      <c r="BE49" s="180">
        <v>0</v>
      </c>
      <c r="BF49" s="180">
        <v>0</v>
      </c>
      <c r="BG49" s="180">
        <v>0</v>
      </c>
      <c r="BH49" s="180">
        <v>0</v>
      </c>
      <c r="BI49" s="180">
        <v>0</v>
      </c>
      <c r="BJ49" s="180">
        <v>0</v>
      </c>
      <c r="BK49" s="211">
        <f t="shared" si="54"/>
        <v>300.47174029243661</v>
      </c>
      <c r="BL49" s="370"/>
    </row>
    <row r="50" spans="1:64" s="195" customFormat="1" ht="15.75" customHeight="1" x14ac:dyDescent="0.3">
      <c r="A50" s="369">
        <v>2301021</v>
      </c>
      <c r="B50" s="179">
        <v>13</v>
      </c>
      <c r="C50" s="180">
        <v>166.95014000211253</v>
      </c>
      <c r="D50" s="205">
        <f t="shared" si="52"/>
        <v>0.79049999999999987</v>
      </c>
      <c r="E50" s="181"/>
      <c r="F50" s="181"/>
      <c r="G50" s="181"/>
      <c r="H50" s="181"/>
      <c r="I50" s="181"/>
      <c r="J50" s="181"/>
      <c r="K50" s="180">
        <v>131.97408567166994</v>
      </c>
      <c r="L50" s="180">
        <v>131.97408567166994</v>
      </c>
      <c r="M50" s="180">
        <v>131.97408567166994</v>
      </c>
      <c r="N50" s="180">
        <v>131.97408567166994</v>
      </c>
      <c r="O50" s="180">
        <v>131.97408567166994</v>
      </c>
      <c r="P50" s="180">
        <v>131.97408567166994</v>
      </c>
      <c r="Q50" s="180">
        <v>131.97408567166994</v>
      </c>
      <c r="R50" s="180">
        <v>131.97408567166994</v>
      </c>
      <c r="S50" s="180">
        <v>131.97408567166994</v>
      </c>
      <c r="T50" s="180">
        <v>131.97408567166994</v>
      </c>
      <c r="U50" s="180">
        <v>131.97408567166994</v>
      </c>
      <c r="V50" s="180">
        <v>131.97408567166994</v>
      </c>
      <c r="W50" s="180">
        <v>131.97408567166994</v>
      </c>
      <c r="X50" s="180">
        <v>0</v>
      </c>
      <c r="Y50" s="180">
        <v>0</v>
      </c>
      <c r="Z50" s="180">
        <v>0</v>
      </c>
      <c r="AA50" s="180">
        <v>0</v>
      </c>
      <c r="AB50" s="180">
        <v>0</v>
      </c>
      <c r="AC50" s="180">
        <v>0</v>
      </c>
      <c r="AD50" s="180">
        <v>0</v>
      </c>
      <c r="AE50" s="180">
        <v>0</v>
      </c>
      <c r="AF50" s="180">
        <v>0</v>
      </c>
      <c r="AG50" s="180">
        <v>0</v>
      </c>
      <c r="AH50" s="180">
        <v>0</v>
      </c>
      <c r="AI50" s="180">
        <v>0</v>
      </c>
      <c r="AJ50" s="180">
        <v>0</v>
      </c>
      <c r="AK50" s="180">
        <v>0</v>
      </c>
      <c r="AL50" s="180">
        <v>0</v>
      </c>
      <c r="AM50" s="180">
        <v>0</v>
      </c>
      <c r="AN50" s="180">
        <v>0</v>
      </c>
      <c r="AO50" s="180">
        <v>0</v>
      </c>
      <c r="AP50" s="180">
        <v>0</v>
      </c>
      <c r="AQ50" s="180">
        <v>0</v>
      </c>
      <c r="AR50" s="180">
        <v>0</v>
      </c>
      <c r="AS50" s="180">
        <v>0</v>
      </c>
      <c r="AT50" s="180">
        <v>0</v>
      </c>
      <c r="AU50" s="180">
        <v>0</v>
      </c>
      <c r="AV50" s="180">
        <v>0</v>
      </c>
      <c r="AW50" s="180">
        <v>0</v>
      </c>
      <c r="AX50" s="180">
        <v>0</v>
      </c>
      <c r="AY50" s="180">
        <v>0</v>
      </c>
      <c r="AZ50" s="180">
        <v>0</v>
      </c>
      <c r="BA50" s="180">
        <v>0</v>
      </c>
      <c r="BB50" s="180">
        <v>0</v>
      </c>
      <c r="BC50" s="180">
        <v>0</v>
      </c>
      <c r="BD50" s="180">
        <v>0</v>
      </c>
      <c r="BE50" s="180">
        <v>0</v>
      </c>
      <c r="BF50" s="180">
        <v>0</v>
      </c>
      <c r="BG50" s="180">
        <v>0</v>
      </c>
      <c r="BH50" s="180">
        <v>0</v>
      </c>
      <c r="BI50" s="180">
        <v>0</v>
      </c>
      <c r="BJ50" s="180">
        <v>0</v>
      </c>
      <c r="BK50" s="211">
        <f t="shared" si="54"/>
        <v>1715.6631137317088</v>
      </c>
      <c r="BL50" s="370"/>
    </row>
    <row r="51" spans="1:64" s="195" customFormat="1" ht="15.75" customHeight="1" x14ac:dyDescent="0.3">
      <c r="A51" s="369">
        <v>2301269</v>
      </c>
      <c r="B51" s="179">
        <v>13</v>
      </c>
      <c r="C51" s="180">
        <v>244.84208865435917</v>
      </c>
      <c r="D51" s="205">
        <f t="shared" si="52"/>
        <v>0.79049999999999998</v>
      </c>
      <c r="E51" s="181"/>
      <c r="F51" s="181"/>
      <c r="G51" s="181"/>
      <c r="H51" s="181"/>
      <c r="I51" s="181"/>
      <c r="J51" s="181"/>
      <c r="K51" s="180">
        <v>193.54767108127092</v>
      </c>
      <c r="L51" s="180">
        <v>193.54767108127092</v>
      </c>
      <c r="M51" s="180">
        <v>193.54767108127092</v>
      </c>
      <c r="N51" s="180">
        <v>193.54767108127092</v>
      </c>
      <c r="O51" s="180">
        <v>193.54767108127092</v>
      </c>
      <c r="P51" s="180">
        <v>193.54767108127092</v>
      </c>
      <c r="Q51" s="180">
        <v>193.54767108127092</v>
      </c>
      <c r="R51" s="180">
        <v>193.54767108127092</v>
      </c>
      <c r="S51" s="180">
        <v>193.54767108127092</v>
      </c>
      <c r="T51" s="180">
        <v>193.54767108127092</v>
      </c>
      <c r="U51" s="180">
        <v>193.54767108127092</v>
      </c>
      <c r="V51" s="180">
        <v>193.54767108127092</v>
      </c>
      <c r="W51" s="180">
        <v>193.54767108127092</v>
      </c>
      <c r="X51" s="180">
        <v>0</v>
      </c>
      <c r="Y51" s="180">
        <v>0</v>
      </c>
      <c r="Z51" s="180">
        <v>0</v>
      </c>
      <c r="AA51" s="180">
        <v>0</v>
      </c>
      <c r="AB51" s="180">
        <v>0</v>
      </c>
      <c r="AC51" s="180">
        <v>0</v>
      </c>
      <c r="AD51" s="180">
        <v>0</v>
      </c>
      <c r="AE51" s="180">
        <v>0</v>
      </c>
      <c r="AF51" s="180">
        <v>0</v>
      </c>
      <c r="AG51" s="180">
        <v>0</v>
      </c>
      <c r="AH51" s="180">
        <v>0</v>
      </c>
      <c r="AI51" s="180">
        <v>0</v>
      </c>
      <c r="AJ51" s="180">
        <v>0</v>
      </c>
      <c r="AK51" s="180">
        <v>0</v>
      </c>
      <c r="AL51" s="180">
        <v>0</v>
      </c>
      <c r="AM51" s="180">
        <v>0</v>
      </c>
      <c r="AN51" s="180">
        <v>0</v>
      </c>
      <c r="AO51" s="180">
        <v>0</v>
      </c>
      <c r="AP51" s="180">
        <v>0</v>
      </c>
      <c r="AQ51" s="180">
        <v>0</v>
      </c>
      <c r="AR51" s="180">
        <v>0</v>
      </c>
      <c r="AS51" s="180">
        <v>0</v>
      </c>
      <c r="AT51" s="180">
        <v>0</v>
      </c>
      <c r="AU51" s="180">
        <v>0</v>
      </c>
      <c r="AV51" s="180">
        <v>0</v>
      </c>
      <c r="AW51" s="180">
        <v>0</v>
      </c>
      <c r="AX51" s="180">
        <v>0</v>
      </c>
      <c r="AY51" s="180">
        <v>0</v>
      </c>
      <c r="AZ51" s="180">
        <v>0</v>
      </c>
      <c r="BA51" s="180">
        <v>0</v>
      </c>
      <c r="BB51" s="180">
        <v>0</v>
      </c>
      <c r="BC51" s="180">
        <v>0</v>
      </c>
      <c r="BD51" s="180">
        <v>0</v>
      </c>
      <c r="BE51" s="180">
        <v>0</v>
      </c>
      <c r="BF51" s="180">
        <v>0</v>
      </c>
      <c r="BG51" s="180">
        <v>0</v>
      </c>
      <c r="BH51" s="180">
        <v>0</v>
      </c>
      <c r="BI51" s="180">
        <v>0</v>
      </c>
      <c r="BJ51" s="180">
        <v>0</v>
      </c>
      <c r="BK51" s="211">
        <f t="shared" si="54"/>
        <v>2516.119724056522</v>
      </c>
      <c r="BL51" s="370"/>
    </row>
    <row r="52" spans="1:64" s="195" customFormat="1" ht="15.75" customHeight="1" x14ac:dyDescent="0.3">
      <c r="A52" s="369">
        <v>2301318</v>
      </c>
      <c r="B52" s="179">
        <v>13</v>
      </c>
      <c r="C52" s="180">
        <v>26.848458687099299</v>
      </c>
      <c r="D52" s="205">
        <f t="shared" si="52"/>
        <v>1</v>
      </c>
      <c r="E52" s="181"/>
      <c r="F52" s="181"/>
      <c r="G52" s="181"/>
      <c r="H52" s="181"/>
      <c r="I52" s="181"/>
      <c r="J52" s="181"/>
      <c r="K52" s="180">
        <v>26.848458687099299</v>
      </c>
      <c r="L52" s="180">
        <v>26.848458687099299</v>
      </c>
      <c r="M52" s="180">
        <v>26.848458687099299</v>
      </c>
      <c r="N52" s="180">
        <v>26.848458687099299</v>
      </c>
      <c r="O52" s="180">
        <v>26.848458687099299</v>
      </c>
      <c r="P52" s="180">
        <v>26.848458687099299</v>
      </c>
      <c r="Q52" s="180">
        <v>26.848458687099299</v>
      </c>
      <c r="R52" s="180">
        <v>26.848458687099299</v>
      </c>
      <c r="S52" s="180">
        <v>26.848458687099299</v>
      </c>
      <c r="T52" s="180">
        <v>26.848458687099299</v>
      </c>
      <c r="U52" s="180">
        <v>26.848458687099299</v>
      </c>
      <c r="V52" s="180">
        <v>26.848458687099299</v>
      </c>
      <c r="W52" s="180">
        <v>26.848458687099299</v>
      </c>
      <c r="X52" s="180">
        <v>0</v>
      </c>
      <c r="Y52" s="180">
        <v>0</v>
      </c>
      <c r="Z52" s="180">
        <v>0</v>
      </c>
      <c r="AA52" s="180">
        <v>0</v>
      </c>
      <c r="AB52" s="180">
        <v>0</v>
      </c>
      <c r="AC52" s="180">
        <v>0</v>
      </c>
      <c r="AD52" s="180">
        <v>0</v>
      </c>
      <c r="AE52" s="180">
        <v>0</v>
      </c>
      <c r="AF52" s="180">
        <v>0</v>
      </c>
      <c r="AG52" s="180">
        <v>0</v>
      </c>
      <c r="AH52" s="180">
        <v>0</v>
      </c>
      <c r="AI52" s="180">
        <v>0</v>
      </c>
      <c r="AJ52" s="180">
        <v>0</v>
      </c>
      <c r="AK52" s="180">
        <v>0</v>
      </c>
      <c r="AL52" s="180">
        <v>0</v>
      </c>
      <c r="AM52" s="180">
        <v>0</v>
      </c>
      <c r="AN52" s="180">
        <v>0</v>
      </c>
      <c r="AO52" s="180">
        <v>0</v>
      </c>
      <c r="AP52" s="180">
        <v>0</v>
      </c>
      <c r="AQ52" s="180">
        <v>0</v>
      </c>
      <c r="AR52" s="180">
        <v>0</v>
      </c>
      <c r="AS52" s="180">
        <v>0</v>
      </c>
      <c r="AT52" s="180">
        <v>0</v>
      </c>
      <c r="AU52" s="180">
        <v>0</v>
      </c>
      <c r="AV52" s="180">
        <v>0</v>
      </c>
      <c r="AW52" s="180">
        <v>0</v>
      </c>
      <c r="AX52" s="180">
        <v>0</v>
      </c>
      <c r="AY52" s="180">
        <v>0</v>
      </c>
      <c r="AZ52" s="180">
        <v>0</v>
      </c>
      <c r="BA52" s="180">
        <v>0</v>
      </c>
      <c r="BB52" s="180">
        <v>0</v>
      </c>
      <c r="BC52" s="180">
        <v>0</v>
      </c>
      <c r="BD52" s="180">
        <v>0</v>
      </c>
      <c r="BE52" s="180">
        <v>0</v>
      </c>
      <c r="BF52" s="180">
        <v>0</v>
      </c>
      <c r="BG52" s="180">
        <v>0</v>
      </c>
      <c r="BH52" s="180">
        <v>0</v>
      </c>
      <c r="BI52" s="180">
        <v>0</v>
      </c>
      <c r="BJ52" s="180">
        <v>0</v>
      </c>
      <c r="BK52" s="211">
        <f t="shared" si="54"/>
        <v>349.02996293229097</v>
      </c>
      <c r="BL52" s="370"/>
    </row>
    <row r="53" spans="1:64" s="195" customFormat="1" ht="15.75" customHeight="1" x14ac:dyDescent="0.3">
      <c r="A53" s="369">
        <v>2301486</v>
      </c>
      <c r="B53" s="179">
        <v>5</v>
      </c>
      <c r="C53" s="180">
        <v>51.59987162351819</v>
      </c>
      <c r="D53" s="205">
        <f t="shared" si="52"/>
        <v>0.79050000000000009</v>
      </c>
      <c r="E53" s="181"/>
      <c r="F53" s="181"/>
      <c r="G53" s="181"/>
      <c r="H53" s="181"/>
      <c r="I53" s="181"/>
      <c r="J53" s="181"/>
      <c r="K53" s="180">
        <v>40.789698518391134</v>
      </c>
      <c r="L53" s="180">
        <v>40.789698518391134</v>
      </c>
      <c r="M53" s="180">
        <v>40.789698518391134</v>
      </c>
      <c r="N53" s="180">
        <v>40.789698518391134</v>
      </c>
      <c r="O53" s="180">
        <v>40.789698518391134</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S53" s="180">
        <v>0</v>
      </c>
      <c r="AT53" s="180">
        <v>0</v>
      </c>
      <c r="AU53" s="180">
        <v>0</v>
      </c>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211">
        <f t="shared" si="54"/>
        <v>203.94849259195567</v>
      </c>
      <c r="BL53" s="370"/>
    </row>
    <row r="54" spans="1:64" s="195" customFormat="1" ht="15.75" customHeight="1" x14ac:dyDescent="0.3">
      <c r="A54" s="369">
        <v>2301571</v>
      </c>
      <c r="B54" s="179">
        <v>15</v>
      </c>
      <c r="C54" s="180">
        <v>114.26348922973932</v>
      </c>
      <c r="D54" s="205">
        <f t="shared" si="52"/>
        <v>1</v>
      </c>
      <c r="E54" s="181"/>
      <c r="F54" s="181"/>
      <c r="G54" s="181"/>
      <c r="H54" s="181"/>
      <c r="I54" s="181"/>
      <c r="J54" s="181"/>
      <c r="K54" s="180">
        <v>114.26348922973932</v>
      </c>
      <c r="L54" s="180">
        <v>114.26348922973932</v>
      </c>
      <c r="M54" s="180">
        <v>114.26348922973932</v>
      </c>
      <c r="N54" s="180">
        <v>114.26348922973932</v>
      </c>
      <c r="O54" s="180">
        <v>114.26348922973932</v>
      </c>
      <c r="P54" s="180">
        <v>114.26348922973932</v>
      </c>
      <c r="Q54" s="180">
        <v>114.26348922973932</v>
      </c>
      <c r="R54" s="180">
        <v>114.26348922973932</v>
      </c>
      <c r="S54" s="180">
        <v>114.26348922973932</v>
      </c>
      <c r="T54" s="180">
        <v>114.26348922973932</v>
      </c>
      <c r="U54" s="180">
        <v>114.26348922973932</v>
      </c>
      <c r="V54" s="180">
        <v>114.26348922973932</v>
      </c>
      <c r="W54" s="180">
        <v>114.26348922973932</v>
      </c>
      <c r="X54" s="180">
        <v>114.26348922973932</v>
      </c>
      <c r="Y54" s="180">
        <v>114.26348922973932</v>
      </c>
      <c r="Z54" s="180">
        <v>0</v>
      </c>
      <c r="AA54" s="180">
        <v>0</v>
      </c>
      <c r="AB54" s="180">
        <v>0</v>
      </c>
      <c r="AC54" s="180">
        <v>0</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S54" s="180">
        <v>0</v>
      </c>
      <c r="AT54" s="180">
        <v>0</v>
      </c>
      <c r="AU54" s="180">
        <v>0</v>
      </c>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211">
        <f t="shared" si="54"/>
        <v>1713.952338446089</v>
      </c>
      <c r="BL54" s="370"/>
    </row>
    <row r="55" spans="1:64" s="195" customFormat="1" ht="15.75" customHeight="1" x14ac:dyDescent="0.3">
      <c r="A55" s="369">
        <v>2301666</v>
      </c>
      <c r="B55" s="179">
        <v>16.012301093435244</v>
      </c>
      <c r="C55" s="180">
        <v>22.292438781852848</v>
      </c>
      <c r="D55" s="205">
        <f t="shared" si="52"/>
        <v>0.79049999999999998</v>
      </c>
      <c r="E55" s="181"/>
      <c r="F55" s="181"/>
      <c r="G55" s="181"/>
      <c r="H55" s="181"/>
      <c r="I55" s="181"/>
      <c r="J55" s="181"/>
      <c r="K55" s="180">
        <v>17.622172857054675</v>
      </c>
      <c r="L55" s="180">
        <v>17.622172857054675</v>
      </c>
      <c r="M55" s="180">
        <v>17.622172857054675</v>
      </c>
      <c r="N55" s="180">
        <v>17.622172857054675</v>
      </c>
      <c r="O55" s="180">
        <v>17.622172857054675</v>
      </c>
      <c r="P55" s="180">
        <v>17.622172857054675</v>
      </c>
      <c r="Q55" s="180">
        <v>17.622172857054675</v>
      </c>
      <c r="R55" s="180">
        <v>17.622172857054675</v>
      </c>
      <c r="S55" s="180">
        <v>17.622172857054675</v>
      </c>
      <c r="T55" s="180">
        <v>17.622172857054675</v>
      </c>
      <c r="U55" s="180">
        <v>17.622172857054675</v>
      </c>
      <c r="V55" s="180">
        <v>17.622172857054675</v>
      </c>
      <c r="W55" s="180">
        <v>17.622172857054675</v>
      </c>
      <c r="X55" s="180">
        <v>17.622172857054675</v>
      </c>
      <c r="Y55" s="180">
        <v>17.622172857054675</v>
      </c>
      <c r="Z55" s="180">
        <v>17.622172857054675</v>
      </c>
      <c r="AA55" s="180">
        <v>0.21677199484665602</v>
      </c>
      <c r="AB55" s="180">
        <v>0</v>
      </c>
      <c r="AC55" s="180">
        <v>0</v>
      </c>
      <c r="AD55" s="180">
        <v>0</v>
      </c>
      <c r="AE55" s="180">
        <v>0</v>
      </c>
      <c r="AF55" s="180">
        <v>0</v>
      </c>
      <c r="AG55" s="180">
        <v>0</v>
      </c>
      <c r="AH55" s="180">
        <v>0</v>
      </c>
      <c r="AI55" s="180">
        <v>0</v>
      </c>
      <c r="AJ55" s="180">
        <v>0</v>
      </c>
      <c r="AK55" s="180">
        <v>0</v>
      </c>
      <c r="AL55" s="180">
        <v>0</v>
      </c>
      <c r="AM55" s="180">
        <v>0</v>
      </c>
      <c r="AN55" s="180">
        <v>0</v>
      </c>
      <c r="AO55" s="180">
        <v>0</v>
      </c>
      <c r="AP55" s="180">
        <v>0</v>
      </c>
      <c r="AQ55" s="180">
        <v>0</v>
      </c>
      <c r="AR55" s="180">
        <v>0</v>
      </c>
      <c r="AS55" s="180">
        <v>0</v>
      </c>
      <c r="AT55" s="180">
        <v>0</v>
      </c>
      <c r="AU55" s="180">
        <v>0</v>
      </c>
      <c r="AV55" s="180">
        <v>0</v>
      </c>
      <c r="AW55" s="180">
        <v>0</v>
      </c>
      <c r="AX55" s="180">
        <v>0</v>
      </c>
      <c r="AY55" s="180">
        <v>0</v>
      </c>
      <c r="AZ55" s="180">
        <v>0</v>
      </c>
      <c r="BA55" s="180">
        <v>0</v>
      </c>
      <c r="BB55" s="180">
        <v>0</v>
      </c>
      <c r="BC55" s="180">
        <v>0</v>
      </c>
      <c r="BD55" s="180">
        <v>0</v>
      </c>
      <c r="BE55" s="180">
        <v>0</v>
      </c>
      <c r="BF55" s="180">
        <v>0</v>
      </c>
      <c r="BG55" s="180">
        <v>0</v>
      </c>
      <c r="BH55" s="180">
        <v>0</v>
      </c>
      <c r="BI55" s="180">
        <v>0</v>
      </c>
      <c r="BJ55" s="180">
        <v>0</v>
      </c>
      <c r="BK55" s="211">
        <f t="shared" si="54"/>
        <v>282.17153770772143</v>
      </c>
      <c r="BL55" s="370"/>
    </row>
    <row r="56" spans="1:64" s="195" customFormat="1" ht="15.75" customHeight="1" x14ac:dyDescent="0.3">
      <c r="A56" s="369">
        <v>2301678</v>
      </c>
      <c r="B56" s="179">
        <v>13</v>
      </c>
      <c r="C56" s="180">
        <v>237.15895609963022</v>
      </c>
      <c r="D56" s="205">
        <f t="shared" si="52"/>
        <v>0.79049999999999998</v>
      </c>
      <c r="E56" s="181"/>
      <c r="F56" s="181"/>
      <c r="G56" s="181"/>
      <c r="H56" s="181"/>
      <c r="I56" s="181"/>
      <c r="J56" s="181"/>
      <c r="K56" s="180">
        <v>187.47415479675769</v>
      </c>
      <c r="L56" s="180">
        <v>187.47415479675769</v>
      </c>
      <c r="M56" s="180">
        <v>187.47415479675769</v>
      </c>
      <c r="N56" s="180">
        <v>187.47415479675769</v>
      </c>
      <c r="O56" s="180">
        <v>187.47415479675769</v>
      </c>
      <c r="P56" s="180">
        <v>187.47415479675769</v>
      </c>
      <c r="Q56" s="180">
        <v>187.47415479675769</v>
      </c>
      <c r="R56" s="180">
        <v>187.47415479675769</v>
      </c>
      <c r="S56" s="180">
        <v>187.47415479675769</v>
      </c>
      <c r="T56" s="180">
        <v>187.47415479675769</v>
      </c>
      <c r="U56" s="180">
        <v>187.47415479675769</v>
      </c>
      <c r="V56" s="180">
        <v>187.47415479675769</v>
      </c>
      <c r="W56" s="180">
        <v>187.47415479675769</v>
      </c>
      <c r="X56" s="180">
        <v>0</v>
      </c>
      <c r="Y56" s="180">
        <v>0</v>
      </c>
      <c r="Z56" s="180">
        <v>0</v>
      </c>
      <c r="AA56" s="180">
        <v>0</v>
      </c>
      <c r="AB56" s="180">
        <v>0</v>
      </c>
      <c r="AC56" s="180">
        <v>0</v>
      </c>
      <c r="AD56" s="180">
        <v>0</v>
      </c>
      <c r="AE56" s="180">
        <v>0</v>
      </c>
      <c r="AF56" s="180">
        <v>0</v>
      </c>
      <c r="AG56" s="180">
        <v>0</v>
      </c>
      <c r="AH56" s="180">
        <v>0</v>
      </c>
      <c r="AI56" s="180">
        <v>0</v>
      </c>
      <c r="AJ56" s="180">
        <v>0</v>
      </c>
      <c r="AK56" s="180">
        <v>0</v>
      </c>
      <c r="AL56" s="180">
        <v>0</v>
      </c>
      <c r="AM56" s="180">
        <v>0</v>
      </c>
      <c r="AN56" s="180">
        <v>0</v>
      </c>
      <c r="AO56" s="180">
        <v>0</v>
      </c>
      <c r="AP56" s="180">
        <v>0</v>
      </c>
      <c r="AQ56" s="180">
        <v>0</v>
      </c>
      <c r="AR56" s="180">
        <v>0</v>
      </c>
      <c r="AS56" s="180">
        <v>0</v>
      </c>
      <c r="AT56" s="180">
        <v>0</v>
      </c>
      <c r="AU56" s="180">
        <v>0</v>
      </c>
      <c r="AV56" s="180">
        <v>0</v>
      </c>
      <c r="AW56" s="180">
        <v>0</v>
      </c>
      <c r="AX56" s="180">
        <v>0</v>
      </c>
      <c r="AY56" s="180">
        <v>0</v>
      </c>
      <c r="AZ56" s="180">
        <v>0</v>
      </c>
      <c r="BA56" s="180">
        <v>0</v>
      </c>
      <c r="BB56" s="180">
        <v>0</v>
      </c>
      <c r="BC56" s="180">
        <v>0</v>
      </c>
      <c r="BD56" s="180">
        <v>0</v>
      </c>
      <c r="BE56" s="180">
        <v>0</v>
      </c>
      <c r="BF56" s="180">
        <v>0</v>
      </c>
      <c r="BG56" s="180">
        <v>0</v>
      </c>
      <c r="BH56" s="180">
        <v>0</v>
      </c>
      <c r="BI56" s="180">
        <v>0</v>
      </c>
      <c r="BJ56" s="180">
        <v>0</v>
      </c>
      <c r="BK56" s="211">
        <f t="shared" si="54"/>
        <v>2437.16401235785</v>
      </c>
      <c r="BL56" s="370"/>
    </row>
    <row r="57" spans="1:64" s="195" customFormat="1" ht="15.75" customHeight="1" x14ac:dyDescent="0.3">
      <c r="A57" s="369">
        <v>2301790</v>
      </c>
      <c r="B57" s="179">
        <v>21</v>
      </c>
      <c r="C57" s="180">
        <v>11.77374440048127</v>
      </c>
      <c r="D57" s="205">
        <f t="shared" si="52"/>
        <v>0.79049999999999998</v>
      </c>
      <c r="E57" s="181"/>
      <c r="F57" s="181"/>
      <c r="G57" s="181"/>
      <c r="H57" s="181"/>
      <c r="I57" s="181"/>
      <c r="J57" s="181"/>
      <c r="K57" s="180">
        <v>9.3071449485804436</v>
      </c>
      <c r="L57" s="180">
        <v>9.3071449485804436</v>
      </c>
      <c r="M57" s="180">
        <v>9.3071449485804436</v>
      </c>
      <c r="N57" s="180">
        <v>9.3071449485804436</v>
      </c>
      <c r="O57" s="180">
        <v>9.3071449485804436</v>
      </c>
      <c r="P57" s="180">
        <v>9.3071449485804436</v>
      </c>
      <c r="Q57" s="180">
        <v>9.3071449485804436</v>
      </c>
      <c r="R57" s="180">
        <v>9.3071449485804436</v>
      </c>
      <c r="S57" s="180">
        <v>9.3071449485804436</v>
      </c>
      <c r="T57" s="180">
        <v>9.3071449485804436</v>
      </c>
      <c r="U57" s="180">
        <v>9.3071449485804436</v>
      </c>
      <c r="V57" s="180">
        <v>9.3071449485804436</v>
      </c>
      <c r="W57" s="180">
        <v>9.3071449485804436</v>
      </c>
      <c r="X57" s="180">
        <v>9.3071449485804436</v>
      </c>
      <c r="Y57" s="180">
        <v>9.3071449485804436</v>
      </c>
      <c r="Z57" s="180">
        <v>9.3071449485804436</v>
      </c>
      <c r="AA57" s="180">
        <v>9.3071449485804436</v>
      </c>
      <c r="AB57" s="180">
        <v>9.3071449485804436</v>
      </c>
      <c r="AC57" s="180">
        <v>9.3071449485804436</v>
      </c>
      <c r="AD57" s="180">
        <v>9.3071449485804436</v>
      </c>
      <c r="AE57" s="180">
        <v>9.3071449485804436</v>
      </c>
      <c r="AF57" s="180">
        <v>0</v>
      </c>
      <c r="AG57" s="180">
        <v>0</v>
      </c>
      <c r="AH57" s="180">
        <v>0</v>
      </c>
      <c r="AI57" s="180">
        <v>0</v>
      </c>
      <c r="AJ57" s="180">
        <v>0</v>
      </c>
      <c r="AK57" s="180">
        <v>0</v>
      </c>
      <c r="AL57" s="180">
        <v>0</v>
      </c>
      <c r="AM57" s="180">
        <v>0</v>
      </c>
      <c r="AN57" s="180">
        <v>0</v>
      </c>
      <c r="AO57" s="180">
        <v>0</v>
      </c>
      <c r="AP57" s="180">
        <v>0</v>
      </c>
      <c r="AQ57" s="180">
        <v>0</v>
      </c>
      <c r="AR57" s="180">
        <v>0</v>
      </c>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211">
        <f t="shared" si="54"/>
        <v>195.45004392018939</v>
      </c>
      <c r="BL57" s="370"/>
    </row>
    <row r="58" spans="1:64" s="195" customFormat="1" ht="15.75" customHeight="1" x14ac:dyDescent="0.3">
      <c r="A58" s="369">
        <v>2301803</v>
      </c>
      <c r="B58" s="179">
        <v>5</v>
      </c>
      <c r="C58" s="180">
        <v>154.98535185066279</v>
      </c>
      <c r="D58" s="205">
        <f t="shared" si="52"/>
        <v>0.79049999999999998</v>
      </c>
      <c r="E58" s="181"/>
      <c r="F58" s="181"/>
      <c r="G58" s="181"/>
      <c r="H58" s="181"/>
      <c r="I58" s="181"/>
      <c r="J58" s="181"/>
      <c r="K58" s="180">
        <v>122.51592063794894</v>
      </c>
      <c r="L58" s="180">
        <v>122.51592063794894</v>
      </c>
      <c r="M58" s="180">
        <v>122.51592063794894</v>
      </c>
      <c r="N58" s="180">
        <v>122.51592063794894</v>
      </c>
      <c r="O58" s="180">
        <v>122.51592063794894</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v>0</v>
      </c>
      <c r="AS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211">
        <f t="shared" si="54"/>
        <v>612.57960318974472</v>
      </c>
      <c r="BL58" s="370"/>
    </row>
    <row r="59" spans="1:64" s="195" customFormat="1" ht="15.75" customHeight="1" x14ac:dyDescent="0.3">
      <c r="A59" s="369">
        <v>2301840</v>
      </c>
      <c r="B59" s="179">
        <v>15</v>
      </c>
      <c r="C59" s="180">
        <v>5.9747111388078116</v>
      </c>
      <c r="D59" s="205">
        <f t="shared" si="52"/>
        <v>0.79049999999999998</v>
      </c>
      <c r="E59" s="181"/>
      <c r="F59" s="181"/>
      <c r="G59" s="181"/>
      <c r="H59" s="181"/>
      <c r="I59" s="181"/>
      <c r="J59" s="181"/>
      <c r="K59" s="180">
        <v>4.723009155227575</v>
      </c>
      <c r="L59" s="180">
        <v>4.723009155227575</v>
      </c>
      <c r="M59" s="180">
        <v>4.723009155227575</v>
      </c>
      <c r="N59" s="180">
        <v>4.723009155227575</v>
      </c>
      <c r="O59" s="180">
        <v>4.723009155227575</v>
      </c>
      <c r="P59" s="180">
        <v>4.723009155227575</v>
      </c>
      <c r="Q59" s="180">
        <v>4.723009155227575</v>
      </c>
      <c r="R59" s="180">
        <v>4.723009155227575</v>
      </c>
      <c r="S59" s="180">
        <v>4.723009155227575</v>
      </c>
      <c r="T59" s="180">
        <v>4.723009155227575</v>
      </c>
      <c r="U59" s="180">
        <v>4.723009155227575</v>
      </c>
      <c r="V59" s="180">
        <v>4.723009155227575</v>
      </c>
      <c r="W59" s="180">
        <v>4.723009155227575</v>
      </c>
      <c r="X59" s="180">
        <v>4.723009155227575</v>
      </c>
      <c r="Y59" s="180">
        <v>4.723009155227575</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v>0</v>
      </c>
      <c r="AS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211">
        <f t="shared" si="54"/>
        <v>70.845137328413614</v>
      </c>
      <c r="BL59" s="370"/>
    </row>
    <row r="60" spans="1:64" s="195" customFormat="1" ht="15.75" customHeight="1" x14ac:dyDescent="0.3">
      <c r="A60" s="369">
        <v>2400005</v>
      </c>
      <c r="B60" s="179">
        <v>50</v>
      </c>
      <c r="C60" s="180">
        <v>25.792387524251925</v>
      </c>
      <c r="D60" s="205">
        <f t="shared" si="52"/>
        <v>1</v>
      </c>
      <c r="E60" s="181"/>
      <c r="F60" s="181"/>
      <c r="G60" s="181"/>
      <c r="H60" s="181"/>
      <c r="I60" s="181"/>
      <c r="J60" s="181"/>
      <c r="K60" s="180">
        <v>25.792387524251925</v>
      </c>
      <c r="L60" s="180">
        <v>25.792387524251925</v>
      </c>
      <c r="M60" s="180">
        <v>25.792387524251925</v>
      </c>
      <c r="N60" s="180">
        <v>25.792387524251925</v>
      </c>
      <c r="O60" s="180">
        <v>25.792387524251925</v>
      </c>
      <c r="P60" s="180">
        <v>25.792387524251925</v>
      </c>
      <c r="Q60" s="180">
        <v>25.792387524251925</v>
      </c>
      <c r="R60" s="180">
        <v>25.792387524251925</v>
      </c>
      <c r="S60" s="180">
        <v>25.792387524251925</v>
      </c>
      <c r="T60" s="180">
        <v>25.792387524251925</v>
      </c>
      <c r="U60" s="180">
        <v>25.792387524251925</v>
      </c>
      <c r="V60" s="180">
        <v>25.792387524251925</v>
      </c>
      <c r="W60" s="180">
        <v>25.792387524251925</v>
      </c>
      <c r="X60" s="180">
        <v>25.792387524251925</v>
      </c>
      <c r="Y60" s="180">
        <v>25.792387524251925</v>
      </c>
      <c r="Z60" s="180">
        <v>25.792387524251925</v>
      </c>
      <c r="AA60" s="180">
        <v>25.792387524251925</v>
      </c>
      <c r="AB60" s="180">
        <v>25.792387524251925</v>
      </c>
      <c r="AC60" s="180">
        <v>25.792387524251925</v>
      </c>
      <c r="AD60" s="180">
        <v>25.792387524251925</v>
      </c>
      <c r="AE60" s="180">
        <v>25.792387524251925</v>
      </c>
      <c r="AF60" s="180">
        <v>25.792387524251925</v>
      </c>
      <c r="AG60" s="180">
        <v>25.792387524251925</v>
      </c>
      <c r="AH60" s="180">
        <v>25.792387524251925</v>
      </c>
      <c r="AI60" s="180">
        <v>25.792387524251925</v>
      </c>
      <c r="AJ60" s="180">
        <v>25.792387524251925</v>
      </c>
      <c r="AK60" s="180">
        <v>25.792387524251925</v>
      </c>
      <c r="AL60" s="180">
        <v>25.792387524251925</v>
      </c>
      <c r="AM60" s="180">
        <v>25.792387524251925</v>
      </c>
      <c r="AN60" s="180">
        <v>25.792387524251925</v>
      </c>
      <c r="AO60" s="180">
        <v>25.792387524251925</v>
      </c>
      <c r="AP60" s="180">
        <v>25.792387524251925</v>
      </c>
      <c r="AQ60" s="180">
        <v>25.792387524251925</v>
      </c>
      <c r="AR60" s="180">
        <v>25.792387524251925</v>
      </c>
      <c r="AS60" s="180">
        <v>25.792387524251925</v>
      </c>
      <c r="AT60" s="180">
        <v>25.792387524251925</v>
      </c>
      <c r="AU60" s="180">
        <v>25.792387524251925</v>
      </c>
      <c r="AV60" s="180">
        <v>25.792387524251925</v>
      </c>
      <c r="AW60" s="180">
        <v>25.792387524251925</v>
      </c>
      <c r="AX60" s="180">
        <v>25.792387524251925</v>
      </c>
      <c r="AY60" s="180">
        <v>25.792387524251925</v>
      </c>
      <c r="AZ60" s="180">
        <v>25.792387524251925</v>
      </c>
      <c r="BA60" s="180">
        <v>25.792387524251925</v>
      </c>
      <c r="BB60" s="180">
        <v>25.792387524251925</v>
      </c>
      <c r="BC60" s="180">
        <v>25.792387524251925</v>
      </c>
      <c r="BD60" s="180">
        <v>25.792387524251925</v>
      </c>
      <c r="BE60" s="180">
        <v>25.792387524251925</v>
      </c>
      <c r="BF60" s="180">
        <v>25.792387524251925</v>
      </c>
      <c r="BG60" s="180">
        <v>25.792387524251925</v>
      </c>
      <c r="BH60" s="180">
        <v>25.792387524251925</v>
      </c>
      <c r="BI60" s="180">
        <v>0</v>
      </c>
      <c r="BJ60" s="180">
        <v>0</v>
      </c>
      <c r="BK60" s="211">
        <f t="shared" si="54"/>
        <v>1289.6193762125974</v>
      </c>
      <c r="BL60" s="370"/>
    </row>
    <row r="61" spans="1:64" s="195" customFormat="1" ht="15.75" customHeight="1" x14ac:dyDescent="0.3">
      <c r="A61" s="369">
        <v>2400008</v>
      </c>
      <c r="B61" s="179">
        <v>16.012301093435244</v>
      </c>
      <c r="C61" s="180">
        <v>557.2025809746159</v>
      </c>
      <c r="D61" s="205">
        <f t="shared" si="52"/>
        <v>1</v>
      </c>
      <c r="E61" s="181"/>
      <c r="F61" s="181"/>
      <c r="G61" s="181"/>
      <c r="H61" s="181"/>
      <c r="I61" s="181"/>
      <c r="J61" s="181"/>
      <c r="K61" s="180">
        <v>557.2025809746159</v>
      </c>
      <c r="L61" s="180">
        <v>557.2025809746159</v>
      </c>
      <c r="M61" s="180">
        <v>557.2025809746159</v>
      </c>
      <c r="N61" s="180">
        <v>557.2025809746159</v>
      </c>
      <c r="O61" s="180">
        <v>557.2025809746159</v>
      </c>
      <c r="P61" s="180">
        <v>557.2025809746159</v>
      </c>
      <c r="Q61" s="180">
        <v>557.2025809746159</v>
      </c>
      <c r="R61" s="180">
        <v>557.2025809746159</v>
      </c>
      <c r="S61" s="180">
        <v>557.2025809746159</v>
      </c>
      <c r="T61" s="180">
        <v>557.2025809746159</v>
      </c>
      <c r="U61" s="180">
        <v>557.2025809746159</v>
      </c>
      <c r="V61" s="180">
        <v>557.2025809746159</v>
      </c>
      <c r="W61" s="180">
        <v>557.2025809746159</v>
      </c>
      <c r="X61" s="180">
        <v>557.2025809746159</v>
      </c>
      <c r="Y61" s="180">
        <v>557.2025809746159</v>
      </c>
      <c r="Z61" s="180">
        <v>557.2025809746159</v>
      </c>
      <c r="AA61" s="180">
        <v>6.8542010109280422</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211">
        <f t="shared" si="54"/>
        <v>8922.0954966047811</v>
      </c>
      <c r="BL61" s="370"/>
    </row>
    <row r="62" spans="1:64" s="195" customFormat="1" ht="15.75" customHeight="1" x14ac:dyDescent="0.3">
      <c r="A62" s="369">
        <v>2400009</v>
      </c>
      <c r="B62" s="179">
        <v>20</v>
      </c>
      <c r="C62" s="180">
        <v>111.97603337237226</v>
      </c>
      <c r="D62" s="205">
        <f t="shared" si="52"/>
        <v>1</v>
      </c>
      <c r="E62" s="181"/>
      <c r="F62" s="181"/>
      <c r="G62" s="181"/>
      <c r="H62" s="181"/>
      <c r="I62" s="181"/>
      <c r="J62" s="181"/>
      <c r="K62" s="180">
        <v>111.97603337237226</v>
      </c>
      <c r="L62" s="180">
        <v>111.97603337237226</v>
      </c>
      <c r="M62" s="180">
        <v>111.97603337237226</v>
      </c>
      <c r="N62" s="180">
        <v>111.97603337237226</v>
      </c>
      <c r="O62" s="180">
        <v>111.97603337237226</v>
      </c>
      <c r="P62" s="180">
        <v>111.97603337237226</v>
      </c>
      <c r="Q62" s="180">
        <v>111.97603337237226</v>
      </c>
      <c r="R62" s="180">
        <v>111.97603337237226</v>
      </c>
      <c r="S62" s="180">
        <v>111.97603337237226</v>
      </c>
      <c r="T62" s="180">
        <v>111.97603337237226</v>
      </c>
      <c r="U62" s="180">
        <v>111.97603337237226</v>
      </c>
      <c r="V62" s="180">
        <v>111.97603337237226</v>
      </c>
      <c r="W62" s="180">
        <v>111.97603337237226</v>
      </c>
      <c r="X62" s="180">
        <v>111.97603337237226</v>
      </c>
      <c r="Y62" s="180">
        <v>111.97603337237226</v>
      </c>
      <c r="Z62" s="180">
        <v>111.97603337237226</v>
      </c>
      <c r="AA62" s="180">
        <v>111.97603337237226</v>
      </c>
      <c r="AB62" s="180">
        <v>111.97603337237226</v>
      </c>
      <c r="AC62" s="180">
        <v>111.97603337237226</v>
      </c>
      <c r="AD62" s="180">
        <v>111.97603337237226</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211">
        <f t="shared" si="54"/>
        <v>2239.5206674474452</v>
      </c>
      <c r="BL62" s="370"/>
    </row>
    <row r="63" spans="1:64" s="195" customFormat="1" ht="15.75" customHeight="1" x14ac:dyDescent="0.3">
      <c r="A63" s="369">
        <v>2400021</v>
      </c>
      <c r="B63" s="179">
        <v>15</v>
      </c>
      <c r="C63" s="180">
        <v>42.073188257438012</v>
      </c>
      <c r="D63" s="205">
        <f t="shared" ref="D63:D102" si="55">K63/C63</f>
        <v>0.79049999999999998</v>
      </c>
      <c r="E63" s="181"/>
      <c r="F63" s="181"/>
      <c r="G63" s="181"/>
      <c r="H63" s="181"/>
      <c r="I63" s="181"/>
      <c r="J63" s="181"/>
      <c r="K63" s="180">
        <v>33.258855317504747</v>
      </c>
      <c r="L63" s="180">
        <v>33.258855317504747</v>
      </c>
      <c r="M63" s="180">
        <v>33.258855317504747</v>
      </c>
      <c r="N63" s="180">
        <v>33.258855317504747</v>
      </c>
      <c r="O63" s="180">
        <v>33.258855317504747</v>
      </c>
      <c r="P63" s="180">
        <v>33.258855317504747</v>
      </c>
      <c r="Q63" s="180">
        <v>33.258855317504747</v>
      </c>
      <c r="R63" s="180">
        <v>33.258855317504747</v>
      </c>
      <c r="S63" s="180">
        <v>33.258855317504747</v>
      </c>
      <c r="T63" s="180">
        <v>33.258855317504747</v>
      </c>
      <c r="U63" s="180">
        <v>33.258855317504747</v>
      </c>
      <c r="V63" s="180">
        <v>33.258855317504747</v>
      </c>
      <c r="W63" s="180">
        <v>33.258855317504747</v>
      </c>
      <c r="X63" s="180">
        <v>33.258855317504747</v>
      </c>
      <c r="Y63" s="180">
        <v>33.258855317504747</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R63" s="180">
        <v>0</v>
      </c>
      <c r="AS63" s="180">
        <v>0</v>
      </c>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211">
        <f t="shared" si="54"/>
        <v>498.88282976257125</v>
      </c>
      <c r="BL63" s="370"/>
    </row>
    <row r="64" spans="1:64" s="195" customFormat="1" ht="15.75" customHeight="1" x14ac:dyDescent="0.3">
      <c r="A64" s="369">
        <v>2400042</v>
      </c>
      <c r="B64" s="179">
        <v>15</v>
      </c>
      <c r="C64" s="180">
        <v>345.89635434208964</v>
      </c>
      <c r="D64" s="205">
        <f t="shared" si="55"/>
        <v>0.79050000000000009</v>
      </c>
      <c r="E64" s="181"/>
      <c r="F64" s="181"/>
      <c r="G64" s="181"/>
      <c r="H64" s="181"/>
      <c r="I64" s="181"/>
      <c r="J64" s="181"/>
      <c r="K64" s="180">
        <v>273.43106810742188</v>
      </c>
      <c r="L64" s="180">
        <v>273.43106810742188</v>
      </c>
      <c r="M64" s="180">
        <v>273.43106810742188</v>
      </c>
      <c r="N64" s="180">
        <v>273.43106810742188</v>
      </c>
      <c r="O64" s="180">
        <v>273.43106810742188</v>
      </c>
      <c r="P64" s="180">
        <v>273.43106810742188</v>
      </c>
      <c r="Q64" s="180">
        <v>273.43106810742188</v>
      </c>
      <c r="R64" s="180">
        <v>273.43106810742188</v>
      </c>
      <c r="S64" s="180">
        <v>273.43106810742188</v>
      </c>
      <c r="T64" s="180">
        <v>273.43106810742188</v>
      </c>
      <c r="U64" s="180">
        <v>273.43106810742188</v>
      </c>
      <c r="V64" s="180">
        <v>273.43106810742188</v>
      </c>
      <c r="W64" s="180">
        <v>273.43106810742188</v>
      </c>
      <c r="X64" s="180">
        <v>273.43106810742188</v>
      </c>
      <c r="Y64" s="180">
        <v>273.43106810742188</v>
      </c>
      <c r="Z64" s="180">
        <v>0</v>
      </c>
      <c r="AA64" s="180">
        <v>0</v>
      </c>
      <c r="AB64" s="180">
        <v>0</v>
      </c>
      <c r="AC64" s="180">
        <v>0</v>
      </c>
      <c r="AD64" s="180">
        <v>0</v>
      </c>
      <c r="AE64" s="180">
        <v>0</v>
      </c>
      <c r="AF64" s="180">
        <v>0</v>
      </c>
      <c r="AG64" s="180">
        <v>0</v>
      </c>
      <c r="AH64" s="180">
        <v>0</v>
      </c>
      <c r="AI64" s="180">
        <v>0</v>
      </c>
      <c r="AJ64" s="180">
        <v>0</v>
      </c>
      <c r="AK64" s="180">
        <v>0</v>
      </c>
      <c r="AL64" s="180">
        <v>0</v>
      </c>
      <c r="AM64" s="180">
        <v>0</v>
      </c>
      <c r="AN64" s="180">
        <v>0</v>
      </c>
      <c r="AO64" s="180">
        <v>0</v>
      </c>
      <c r="AP64" s="180">
        <v>0</v>
      </c>
      <c r="AQ64" s="180">
        <v>0</v>
      </c>
      <c r="AR64" s="180">
        <v>0</v>
      </c>
      <c r="AS64" s="180">
        <v>0</v>
      </c>
      <c r="AT64" s="180">
        <v>0</v>
      </c>
      <c r="AU64" s="180">
        <v>0</v>
      </c>
      <c r="AV64" s="180">
        <v>0</v>
      </c>
      <c r="AW64" s="180">
        <v>0</v>
      </c>
      <c r="AX64" s="180">
        <v>0</v>
      </c>
      <c r="AY64" s="180">
        <v>0</v>
      </c>
      <c r="AZ64" s="180">
        <v>0</v>
      </c>
      <c r="BA64" s="180">
        <v>0</v>
      </c>
      <c r="BB64" s="180">
        <v>0</v>
      </c>
      <c r="BC64" s="180">
        <v>0</v>
      </c>
      <c r="BD64" s="180">
        <v>0</v>
      </c>
      <c r="BE64" s="180">
        <v>0</v>
      </c>
      <c r="BF64" s="180">
        <v>0</v>
      </c>
      <c r="BG64" s="180">
        <v>0</v>
      </c>
      <c r="BH64" s="180">
        <v>0</v>
      </c>
      <c r="BI64" s="180">
        <v>0</v>
      </c>
      <c r="BJ64" s="180">
        <v>0</v>
      </c>
      <c r="BK64" s="211">
        <f t="shared" si="54"/>
        <v>4101.4660216113298</v>
      </c>
      <c r="BL64" s="370"/>
    </row>
    <row r="65" spans="1:64" s="195" customFormat="1" ht="15.75" customHeight="1" x14ac:dyDescent="0.3">
      <c r="A65" s="369">
        <v>2400043</v>
      </c>
      <c r="B65" s="179">
        <v>23</v>
      </c>
      <c r="C65" s="180">
        <v>225.31046543555485</v>
      </c>
      <c r="D65" s="205">
        <f t="shared" si="55"/>
        <v>0.79049999999999998</v>
      </c>
      <c r="E65" s="181"/>
      <c r="F65" s="181"/>
      <c r="G65" s="181"/>
      <c r="H65" s="181"/>
      <c r="I65" s="181"/>
      <c r="J65" s="181"/>
      <c r="K65" s="180">
        <v>178.10792292680611</v>
      </c>
      <c r="L65" s="180">
        <v>178.10792292680611</v>
      </c>
      <c r="M65" s="180">
        <v>178.10792292680611</v>
      </c>
      <c r="N65" s="180">
        <v>178.10792292680611</v>
      </c>
      <c r="O65" s="180">
        <v>178.10792292680611</v>
      </c>
      <c r="P65" s="180">
        <v>178.10792292680611</v>
      </c>
      <c r="Q65" s="180">
        <v>178.10792292680611</v>
      </c>
      <c r="R65" s="180">
        <v>178.10792292680611</v>
      </c>
      <c r="S65" s="180">
        <v>178.10792292680611</v>
      </c>
      <c r="T65" s="180">
        <v>178.10792292680611</v>
      </c>
      <c r="U65" s="180">
        <v>178.10792292680611</v>
      </c>
      <c r="V65" s="180">
        <v>178.10792292680611</v>
      </c>
      <c r="W65" s="180">
        <v>178.10792292680611</v>
      </c>
      <c r="X65" s="180">
        <v>178.10792292680611</v>
      </c>
      <c r="Y65" s="180">
        <v>178.10792292680611</v>
      </c>
      <c r="Z65" s="180">
        <v>178.10792292680611</v>
      </c>
      <c r="AA65" s="180">
        <v>178.10792292680611</v>
      </c>
      <c r="AB65" s="180">
        <v>178.10792292680611</v>
      </c>
      <c r="AC65" s="180">
        <v>178.10792292680611</v>
      </c>
      <c r="AD65" s="180">
        <v>178.10792292680611</v>
      </c>
      <c r="AE65" s="180">
        <v>178.10792292680611</v>
      </c>
      <c r="AF65" s="180">
        <v>178.10792292680611</v>
      </c>
      <c r="AG65" s="180">
        <v>178.10792292680611</v>
      </c>
      <c r="AH65" s="180">
        <v>0</v>
      </c>
      <c r="AI65" s="180">
        <v>0</v>
      </c>
      <c r="AJ65" s="180">
        <v>0</v>
      </c>
      <c r="AK65" s="180">
        <v>0</v>
      </c>
      <c r="AL65" s="180">
        <v>0</v>
      </c>
      <c r="AM65" s="180">
        <v>0</v>
      </c>
      <c r="AN65" s="180">
        <v>0</v>
      </c>
      <c r="AO65" s="180">
        <v>0</v>
      </c>
      <c r="AP65" s="180">
        <v>0</v>
      </c>
      <c r="AQ65" s="180">
        <v>0</v>
      </c>
      <c r="AR65" s="180">
        <v>0</v>
      </c>
      <c r="AS65" s="180">
        <v>0</v>
      </c>
      <c r="AT65" s="180">
        <v>0</v>
      </c>
      <c r="AU65" s="180">
        <v>0</v>
      </c>
      <c r="AV65" s="180">
        <v>0</v>
      </c>
      <c r="AW65" s="180">
        <v>0</v>
      </c>
      <c r="AX65" s="180">
        <v>0</v>
      </c>
      <c r="AY65" s="180">
        <v>0</v>
      </c>
      <c r="AZ65" s="180">
        <v>0</v>
      </c>
      <c r="BA65" s="180">
        <v>0</v>
      </c>
      <c r="BB65" s="180">
        <v>0</v>
      </c>
      <c r="BC65" s="180">
        <v>0</v>
      </c>
      <c r="BD65" s="180">
        <v>0</v>
      </c>
      <c r="BE65" s="180">
        <v>0</v>
      </c>
      <c r="BF65" s="180">
        <v>0</v>
      </c>
      <c r="BG65" s="180">
        <v>0</v>
      </c>
      <c r="BH65" s="180">
        <v>0</v>
      </c>
      <c r="BI65" s="180">
        <v>0</v>
      </c>
      <c r="BJ65" s="180">
        <v>0</v>
      </c>
      <c r="BK65" s="211">
        <f t="shared" si="54"/>
        <v>4096.482227316541</v>
      </c>
      <c r="BL65" s="370"/>
    </row>
    <row r="66" spans="1:64" s="195" customFormat="1" ht="15.75" customHeight="1" x14ac:dyDescent="0.3">
      <c r="A66" s="369">
        <v>2400057</v>
      </c>
      <c r="B66" s="179">
        <v>15</v>
      </c>
      <c r="C66" s="180">
        <v>376.25971706597488</v>
      </c>
      <c r="D66" s="205">
        <f t="shared" si="55"/>
        <v>0.79049999999999998</v>
      </c>
      <c r="E66" s="181"/>
      <c r="F66" s="181"/>
      <c r="G66" s="181"/>
      <c r="H66" s="181"/>
      <c r="I66" s="181"/>
      <c r="J66" s="181"/>
      <c r="K66" s="180">
        <v>297.43330634065313</v>
      </c>
      <c r="L66" s="180">
        <v>297.43330634065313</v>
      </c>
      <c r="M66" s="180">
        <v>297.43330634065313</v>
      </c>
      <c r="N66" s="180">
        <v>297.43330634065313</v>
      </c>
      <c r="O66" s="180">
        <v>297.43330634065313</v>
      </c>
      <c r="P66" s="180">
        <v>297.43330634065313</v>
      </c>
      <c r="Q66" s="180">
        <v>297.43330634065313</v>
      </c>
      <c r="R66" s="180">
        <v>297.43330634065313</v>
      </c>
      <c r="S66" s="180">
        <v>297.43330634065313</v>
      </c>
      <c r="T66" s="180">
        <v>297.43330634065313</v>
      </c>
      <c r="U66" s="180">
        <v>297.43330634065313</v>
      </c>
      <c r="V66" s="180">
        <v>297.43330634065313</v>
      </c>
      <c r="W66" s="180">
        <v>297.43330634065313</v>
      </c>
      <c r="X66" s="180">
        <v>297.43330634065313</v>
      </c>
      <c r="Y66" s="180">
        <v>297.43330634065313</v>
      </c>
      <c r="Z66" s="180">
        <v>0</v>
      </c>
      <c r="AA66" s="180">
        <v>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v>0</v>
      </c>
      <c r="AS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211">
        <f t="shared" si="54"/>
        <v>4461.4995951097962</v>
      </c>
      <c r="BL66" s="370"/>
    </row>
    <row r="67" spans="1:64" s="195" customFormat="1" ht="15.75" customHeight="1" x14ac:dyDescent="0.3">
      <c r="A67" s="369">
        <v>2400065</v>
      </c>
      <c r="B67" s="179">
        <v>25</v>
      </c>
      <c r="C67" s="180">
        <v>114.77159273822303</v>
      </c>
      <c r="D67" s="205">
        <f t="shared" si="55"/>
        <v>0.79049999999999987</v>
      </c>
      <c r="E67" s="181"/>
      <c r="F67" s="181"/>
      <c r="G67" s="181"/>
      <c r="H67" s="181"/>
      <c r="I67" s="181"/>
      <c r="J67" s="181"/>
      <c r="K67" s="180">
        <v>90.726944059565298</v>
      </c>
      <c r="L67" s="180">
        <v>90.726944059565298</v>
      </c>
      <c r="M67" s="180">
        <v>90.726944059565298</v>
      </c>
      <c r="N67" s="180">
        <v>90.726944059565298</v>
      </c>
      <c r="O67" s="180">
        <v>90.726944059565298</v>
      </c>
      <c r="P67" s="180">
        <v>90.726944059565298</v>
      </c>
      <c r="Q67" s="180">
        <v>90.726944059565298</v>
      </c>
      <c r="R67" s="180">
        <v>90.726944059565298</v>
      </c>
      <c r="S67" s="180">
        <v>90.726944059565298</v>
      </c>
      <c r="T67" s="180">
        <v>90.726944059565298</v>
      </c>
      <c r="U67" s="180">
        <v>90.726944059565298</v>
      </c>
      <c r="V67" s="180">
        <v>90.726944059565298</v>
      </c>
      <c r="W67" s="180">
        <v>90.726944059565298</v>
      </c>
      <c r="X67" s="180">
        <v>90.726944059565298</v>
      </c>
      <c r="Y67" s="180">
        <v>90.726944059565298</v>
      </c>
      <c r="Z67" s="180">
        <v>90.726944059565298</v>
      </c>
      <c r="AA67" s="180">
        <v>90.726944059565298</v>
      </c>
      <c r="AB67" s="180">
        <v>90.726944059565298</v>
      </c>
      <c r="AC67" s="180">
        <v>90.726944059565298</v>
      </c>
      <c r="AD67" s="180">
        <v>90.726944059565298</v>
      </c>
      <c r="AE67" s="180">
        <v>90.726944059565298</v>
      </c>
      <c r="AF67" s="180">
        <v>90.726944059565298</v>
      </c>
      <c r="AG67" s="180">
        <v>90.726944059565298</v>
      </c>
      <c r="AH67" s="180">
        <v>90.726944059565298</v>
      </c>
      <c r="AI67" s="180">
        <v>90.726944059565298</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211">
        <f t="shared" si="54"/>
        <v>2268.1736014891321</v>
      </c>
      <c r="BL67" s="370"/>
    </row>
    <row r="68" spans="1:64" s="195" customFormat="1" ht="15.75" customHeight="1" x14ac:dyDescent="0.3">
      <c r="A68" s="369">
        <v>2400066</v>
      </c>
      <c r="B68" s="179">
        <v>15</v>
      </c>
      <c r="C68" s="180">
        <v>221.26699910053594</v>
      </c>
      <c r="D68" s="205">
        <f t="shared" si="55"/>
        <v>0.79049999999999987</v>
      </c>
      <c r="E68" s="181"/>
      <c r="F68" s="181"/>
      <c r="G68" s="181"/>
      <c r="H68" s="181"/>
      <c r="I68" s="181"/>
      <c r="J68" s="181"/>
      <c r="K68" s="180">
        <v>174.91156278897364</v>
      </c>
      <c r="L68" s="180">
        <v>174.91156278897364</v>
      </c>
      <c r="M68" s="180">
        <v>174.91156278897364</v>
      </c>
      <c r="N68" s="180">
        <v>174.91156278897364</v>
      </c>
      <c r="O68" s="180">
        <v>174.91156278897364</v>
      </c>
      <c r="P68" s="180">
        <v>174.91156278897364</v>
      </c>
      <c r="Q68" s="180">
        <v>174.91156278897364</v>
      </c>
      <c r="R68" s="180">
        <v>174.91156278897364</v>
      </c>
      <c r="S68" s="180">
        <v>174.91156278897364</v>
      </c>
      <c r="T68" s="180">
        <v>174.91156278897364</v>
      </c>
      <c r="U68" s="180">
        <v>174.91156278897364</v>
      </c>
      <c r="V68" s="180">
        <v>174.91156278897364</v>
      </c>
      <c r="W68" s="180">
        <v>174.91156278897364</v>
      </c>
      <c r="X68" s="180">
        <v>174.91156278897364</v>
      </c>
      <c r="Y68" s="180">
        <v>174.91156278897364</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211">
        <f t="shared" si="54"/>
        <v>2623.673441834605</v>
      </c>
      <c r="BL68" s="370"/>
    </row>
    <row r="69" spans="1:64" s="195" customFormat="1" ht="15.75" customHeight="1" x14ac:dyDescent="0.3">
      <c r="A69" s="369">
        <v>2400067</v>
      </c>
      <c r="B69" s="179">
        <v>13</v>
      </c>
      <c r="C69" s="180">
        <v>100.40046122102991</v>
      </c>
      <c r="D69" s="205">
        <f t="shared" si="55"/>
        <v>0.79049999999999998</v>
      </c>
      <c r="E69" s="181"/>
      <c r="F69" s="181"/>
      <c r="G69" s="181"/>
      <c r="H69" s="181"/>
      <c r="I69" s="181"/>
      <c r="J69" s="181"/>
      <c r="K69" s="180">
        <v>79.366564595224148</v>
      </c>
      <c r="L69" s="180">
        <v>79.366564595224148</v>
      </c>
      <c r="M69" s="180">
        <v>79.366564595224148</v>
      </c>
      <c r="N69" s="180">
        <v>79.366564595224148</v>
      </c>
      <c r="O69" s="180">
        <v>79.366564595224148</v>
      </c>
      <c r="P69" s="180">
        <v>79.366564595224148</v>
      </c>
      <c r="Q69" s="180">
        <v>79.366564595224148</v>
      </c>
      <c r="R69" s="180">
        <v>79.366564595224148</v>
      </c>
      <c r="S69" s="180">
        <v>79.366564595224148</v>
      </c>
      <c r="T69" s="180">
        <v>79.366564595224148</v>
      </c>
      <c r="U69" s="180">
        <v>79.366564595224148</v>
      </c>
      <c r="V69" s="180">
        <v>79.366564595224148</v>
      </c>
      <c r="W69" s="180">
        <v>79.366564595224148</v>
      </c>
      <c r="X69" s="180">
        <v>0</v>
      </c>
      <c r="Y69" s="180">
        <v>0</v>
      </c>
      <c r="Z69" s="180">
        <v>0</v>
      </c>
      <c r="AA69" s="180">
        <v>0</v>
      </c>
      <c r="AB69" s="180">
        <v>0</v>
      </c>
      <c r="AC69" s="180">
        <v>0</v>
      </c>
      <c r="AD69" s="180">
        <v>0</v>
      </c>
      <c r="AE69" s="180">
        <v>0</v>
      </c>
      <c r="AF69" s="180">
        <v>0</v>
      </c>
      <c r="AG69" s="180">
        <v>0</v>
      </c>
      <c r="AH69" s="180">
        <v>0</v>
      </c>
      <c r="AI69" s="180">
        <v>0</v>
      </c>
      <c r="AJ69" s="180">
        <v>0</v>
      </c>
      <c r="AK69" s="180">
        <v>0</v>
      </c>
      <c r="AL69" s="180">
        <v>0</v>
      </c>
      <c r="AM69" s="180">
        <v>0</v>
      </c>
      <c r="AN69" s="180">
        <v>0</v>
      </c>
      <c r="AO69" s="180">
        <v>0</v>
      </c>
      <c r="AP69" s="180">
        <v>0</v>
      </c>
      <c r="AQ69" s="180">
        <v>0</v>
      </c>
      <c r="AR69" s="180">
        <v>0</v>
      </c>
      <c r="AS69" s="180">
        <v>0</v>
      </c>
      <c r="AT69" s="180">
        <v>0</v>
      </c>
      <c r="AU69" s="180">
        <v>0</v>
      </c>
      <c r="AV69" s="180">
        <v>0</v>
      </c>
      <c r="AW69" s="180">
        <v>0</v>
      </c>
      <c r="AX69" s="180">
        <v>0</v>
      </c>
      <c r="AY69" s="180">
        <v>0</v>
      </c>
      <c r="AZ69" s="180">
        <v>0</v>
      </c>
      <c r="BA69" s="180">
        <v>0</v>
      </c>
      <c r="BB69" s="180">
        <v>0</v>
      </c>
      <c r="BC69" s="180">
        <v>0</v>
      </c>
      <c r="BD69" s="180">
        <v>0</v>
      </c>
      <c r="BE69" s="180">
        <v>0</v>
      </c>
      <c r="BF69" s="180">
        <v>0</v>
      </c>
      <c r="BG69" s="180">
        <v>0</v>
      </c>
      <c r="BH69" s="180">
        <v>0</v>
      </c>
      <c r="BI69" s="180">
        <v>0</v>
      </c>
      <c r="BJ69" s="180">
        <v>0</v>
      </c>
      <c r="BK69" s="211">
        <f t="shared" ref="BK69:BK100" si="56">SUM(E69:BJ69)</f>
        <v>1031.765339737914</v>
      </c>
      <c r="BL69" s="370"/>
    </row>
    <row r="70" spans="1:64" s="195" customFormat="1" ht="15.75" customHeight="1" x14ac:dyDescent="0.3">
      <c r="A70" s="369">
        <v>2400068</v>
      </c>
      <c r="B70" s="179">
        <v>15</v>
      </c>
      <c r="C70" s="180">
        <v>229.71030915577583</v>
      </c>
      <c r="D70" s="205">
        <f t="shared" si="55"/>
        <v>0.79050000000000009</v>
      </c>
      <c r="E70" s="181"/>
      <c r="F70" s="181"/>
      <c r="G70" s="181"/>
      <c r="H70" s="181"/>
      <c r="I70" s="181"/>
      <c r="J70" s="181"/>
      <c r="K70" s="180">
        <v>181.58599938764081</v>
      </c>
      <c r="L70" s="180">
        <v>181.58599938764081</v>
      </c>
      <c r="M70" s="180">
        <v>181.58599938764081</v>
      </c>
      <c r="N70" s="180">
        <v>181.58599938764081</v>
      </c>
      <c r="O70" s="180">
        <v>181.58599938764081</v>
      </c>
      <c r="P70" s="180">
        <v>181.58599938764081</v>
      </c>
      <c r="Q70" s="180">
        <v>181.58599938764081</v>
      </c>
      <c r="R70" s="180">
        <v>181.58599938764081</v>
      </c>
      <c r="S70" s="180">
        <v>181.58599938764081</v>
      </c>
      <c r="T70" s="180">
        <v>181.58599938764081</v>
      </c>
      <c r="U70" s="180">
        <v>181.58599938764081</v>
      </c>
      <c r="V70" s="180">
        <v>181.58599938764081</v>
      </c>
      <c r="W70" s="180">
        <v>181.58599938764081</v>
      </c>
      <c r="X70" s="180">
        <v>181.58599938764081</v>
      </c>
      <c r="Y70" s="180">
        <v>181.58599938764081</v>
      </c>
      <c r="Z70" s="180">
        <v>0</v>
      </c>
      <c r="AA70" s="180">
        <v>0</v>
      </c>
      <c r="AB70" s="180">
        <v>0</v>
      </c>
      <c r="AC70" s="180">
        <v>0</v>
      </c>
      <c r="AD70" s="180">
        <v>0</v>
      </c>
      <c r="AE70" s="180">
        <v>0</v>
      </c>
      <c r="AF70" s="180">
        <v>0</v>
      </c>
      <c r="AG70" s="180">
        <v>0</v>
      </c>
      <c r="AH70" s="180">
        <v>0</v>
      </c>
      <c r="AI70" s="180">
        <v>0</v>
      </c>
      <c r="AJ70" s="180">
        <v>0</v>
      </c>
      <c r="AK70" s="180">
        <v>0</v>
      </c>
      <c r="AL70" s="180">
        <v>0</v>
      </c>
      <c r="AM70" s="180">
        <v>0</v>
      </c>
      <c r="AN70" s="180">
        <v>0</v>
      </c>
      <c r="AO70" s="180">
        <v>0</v>
      </c>
      <c r="AP70" s="180">
        <v>0</v>
      </c>
      <c r="AQ70" s="180">
        <v>0</v>
      </c>
      <c r="AR70" s="180">
        <v>0</v>
      </c>
      <c r="AS70" s="180">
        <v>0</v>
      </c>
      <c r="AT70" s="180">
        <v>0</v>
      </c>
      <c r="AU70" s="180">
        <v>0</v>
      </c>
      <c r="AV70" s="180">
        <v>0</v>
      </c>
      <c r="AW70" s="180">
        <v>0</v>
      </c>
      <c r="AX70" s="180">
        <v>0</v>
      </c>
      <c r="AY70" s="180">
        <v>0</v>
      </c>
      <c r="AZ70" s="180">
        <v>0</v>
      </c>
      <c r="BA70" s="180">
        <v>0</v>
      </c>
      <c r="BB70" s="180">
        <v>0</v>
      </c>
      <c r="BC70" s="180">
        <v>0</v>
      </c>
      <c r="BD70" s="180">
        <v>0</v>
      </c>
      <c r="BE70" s="180">
        <v>0</v>
      </c>
      <c r="BF70" s="180">
        <v>0</v>
      </c>
      <c r="BG70" s="180">
        <v>0</v>
      </c>
      <c r="BH70" s="180">
        <v>0</v>
      </c>
      <c r="BI70" s="180">
        <v>0</v>
      </c>
      <c r="BJ70" s="180">
        <v>0</v>
      </c>
      <c r="BK70" s="211">
        <f t="shared" si="56"/>
        <v>2723.7899908146119</v>
      </c>
      <c r="BL70" s="370"/>
    </row>
    <row r="71" spans="1:64" s="195" customFormat="1" ht="15.75" customHeight="1" x14ac:dyDescent="0.3">
      <c r="A71" s="369">
        <v>2400071</v>
      </c>
      <c r="B71" s="179">
        <v>15</v>
      </c>
      <c r="C71" s="180">
        <v>240.17852706389803</v>
      </c>
      <c r="D71" s="205">
        <f t="shared" si="55"/>
        <v>0.79049999999999998</v>
      </c>
      <c r="E71" s="181"/>
      <c r="F71" s="181"/>
      <c r="G71" s="181"/>
      <c r="H71" s="181"/>
      <c r="I71" s="181"/>
      <c r="J71" s="181"/>
      <c r="K71" s="180">
        <v>189.86112564401139</v>
      </c>
      <c r="L71" s="180">
        <v>189.86112564401139</v>
      </c>
      <c r="M71" s="180">
        <v>189.86112564401139</v>
      </c>
      <c r="N71" s="180">
        <v>189.86112564401139</v>
      </c>
      <c r="O71" s="180">
        <v>189.86112564401139</v>
      </c>
      <c r="P71" s="180">
        <v>189.86112564401139</v>
      </c>
      <c r="Q71" s="180">
        <v>189.86112564401139</v>
      </c>
      <c r="R71" s="180">
        <v>189.86112564401139</v>
      </c>
      <c r="S71" s="180">
        <v>189.86112564401139</v>
      </c>
      <c r="T71" s="180">
        <v>189.86112564401139</v>
      </c>
      <c r="U71" s="180">
        <v>189.86112564401139</v>
      </c>
      <c r="V71" s="180">
        <v>189.86112564401139</v>
      </c>
      <c r="W71" s="180">
        <v>189.86112564401139</v>
      </c>
      <c r="X71" s="180">
        <v>189.86112564401139</v>
      </c>
      <c r="Y71" s="180">
        <v>189.86112564401139</v>
      </c>
      <c r="Z71" s="180">
        <v>0</v>
      </c>
      <c r="AA71" s="180">
        <v>0</v>
      </c>
      <c r="AB71" s="180">
        <v>0</v>
      </c>
      <c r="AC71" s="180">
        <v>0</v>
      </c>
      <c r="AD71" s="180">
        <v>0</v>
      </c>
      <c r="AE71" s="180">
        <v>0</v>
      </c>
      <c r="AF71" s="180">
        <v>0</v>
      </c>
      <c r="AG71" s="180">
        <v>0</v>
      </c>
      <c r="AH71" s="180">
        <v>0</v>
      </c>
      <c r="AI71" s="180">
        <v>0</v>
      </c>
      <c r="AJ71" s="180">
        <v>0</v>
      </c>
      <c r="AK71" s="180">
        <v>0</v>
      </c>
      <c r="AL71" s="180">
        <v>0</v>
      </c>
      <c r="AM71" s="180">
        <v>0</v>
      </c>
      <c r="AN71" s="180">
        <v>0</v>
      </c>
      <c r="AO71" s="180">
        <v>0</v>
      </c>
      <c r="AP71" s="180">
        <v>0</v>
      </c>
      <c r="AQ71" s="180">
        <v>0</v>
      </c>
      <c r="AR71" s="180">
        <v>0</v>
      </c>
      <c r="AS71" s="180">
        <v>0</v>
      </c>
      <c r="AT71" s="180">
        <v>0</v>
      </c>
      <c r="AU71" s="180">
        <v>0</v>
      </c>
      <c r="AV71" s="180">
        <v>0</v>
      </c>
      <c r="AW71" s="180">
        <v>0</v>
      </c>
      <c r="AX71" s="180">
        <v>0</v>
      </c>
      <c r="AY71" s="180">
        <v>0</v>
      </c>
      <c r="AZ71" s="180">
        <v>0</v>
      </c>
      <c r="BA71" s="180">
        <v>0</v>
      </c>
      <c r="BB71" s="180">
        <v>0</v>
      </c>
      <c r="BC71" s="180">
        <v>0</v>
      </c>
      <c r="BD71" s="180">
        <v>0</v>
      </c>
      <c r="BE71" s="180">
        <v>0</v>
      </c>
      <c r="BF71" s="180">
        <v>0</v>
      </c>
      <c r="BG71" s="180">
        <v>0</v>
      </c>
      <c r="BH71" s="180">
        <v>0</v>
      </c>
      <c r="BI71" s="180">
        <v>0</v>
      </c>
      <c r="BJ71" s="180">
        <v>0</v>
      </c>
      <c r="BK71" s="211">
        <f t="shared" si="56"/>
        <v>2847.9168846601701</v>
      </c>
      <c r="BL71" s="370"/>
    </row>
    <row r="72" spans="1:64" s="195" customFormat="1" ht="15.75" customHeight="1" x14ac:dyDescent="0.3">
      <c r="A72" s="369">
        <v>2400089</v>
      </c>
      <c r="B72" s="179">
        <v>15</v>
      </c>
      <c r="C72" s="180">
        <v>80.328669716915769</v>
      </c>
      <c r="D72" s="205">
        <f t="shared" si="55"/>
        <v>0.79049999999999998</v>
      </c>
      <c r="E72" s="181"/>
      <c r="F72" s="181"/>
      <c r="G72" s="181"/>
      <c r="H72" s="181"/>
      <c r="I72" s="181"/>
      <c r="J72" s="181"/>
      <c r="K72" s="180">
        <v>63.499813411221915</v>
      </c>
      <c r="L72" s="180">
        <v>63.499813411221915</v>
      </c>
      <c r="M72" s="180">
        <v>63.499813411221915</v>
      </c>
      <c r="N72" s="180">
        <v>63.499813411221915</v>
      </c>
      <c r="O72" s="180">
        <v>63.499813411221915</v>
      </c>
      <c r="P72" s="180">
        <v>63.499813411221915</v>
      </c>
      <c r="Q72" s="180">
        <v>63.499813411221915</v>
      </c>
      <c r="R72" s="180">
        <v>63.499813411221915</v>
      </c>
      <c r="S72" s="180">
        <v>63.499813411221915</v>
      </c>
      <c r="T72" s="180">
        <v>63.499813411221915</v>
      </c>
      <c r="U72" s="180">
        <v>63.499813411221915</v>
      </c>
      <c r="V72" s="180">
        <v>63.499813411221915</v>
      </c>
      <c r="W72" s="180">
        <v>63.499813411221915</v>
      </c>
      <c r="X72" s="180">
        <v>63.499813411221915</v>
      </c>
      <c r="Y72" s="180">
        <v>63.499813411221915</v>
      </c>
      <c r="Z72" s="180">
        <v>0</v>
      </c>
      <c r="AA72" s="180">
        <v>0</v>
      </c>
      <c r="AB72" s="180">
        <v>0</v>
      </c>
      <c r="AC72" s="180">
        <v>0</v>
      </c>
      <c r="AD72" s="180">
        <v>0</v>
      </c>
      <c r="AE72" s="180">
        <v>0</v>
      </c>
      <c r="AF72" s="180">
        <v>0</v>
      </c>
      <c r="AG72" s="180">
        <v>0</v>
      </c>
      <c r="AH72" s="180">
        <v>0</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211">
        <f t="shared" si="56"/>
        <v>952.49720116832873</v>
      </c>
      <c r="BL72" s="370"/>
    </row>
    <row r="73" spans="1:64" s="195" customFormat="1" ht="15.75" customHeight="1" x14ac:dyDescent="0.3">
      <c r="A73" s="369">
        <v>2400091</v>
      </c>
      <c r="B73" s="179">
        <v>15</v>
      </c>
      <c r="C73" s="180">
        <v>8.8202491973870725</v>
      </c>
      <c r="D73" s="205">
        <f t="shared" si="55"/>
        <v>1</v>
      </c>
      <c r="E73" s="181"/>
      <c r="F73" s="181"/>
      <c r="G73" s="181"/>
      <c r="H73" s="181"/>
      <c r="I73" s="181"/>
      <c r="J73" s="181"/>
      <c r="K73" s="180">
        <v>8.8202491973870725</v>
      </c>
      <c r="L73" s="180">
        <v>8.8202491973870725</v>
      </c>
      <c r="M73" s="180">
        <v>8.8202491973870725</v>
      </c>
      <c r="N73" s="180">
        <v>8.8202491973870725</v>
      </c>
      <c r="O73" s="180">
        <v>8.8202491973870725</v>
      </c>
      <c r="P73" s="180">
        <v>8.8202491973870725</v>
      </c>
      <c r="Q73" s="180">
        <v>8.8202491973870725</v>
      </c>
      <c r="R73" s="180">
        <v>8.8202491973870725</v>
      </c>
      <c r="S73" s="180">
        <v>8.8202491973870725</v>
      </c>
      <c r="T73" s="180">
        <v>8.8202491973870725</v>
      </c>
      <c r="U73" s="180">
        <v>8.8202491973870725</v>
      </c>
      <c r="V73" s="180">
        <v>8.8202491973870725</v>
      </c>
      <c r="W73" s="180">
        <v>8.8202491973870725</v>
      </c>
      <c r="X73" s="180">
        <v>8.8202491973870725</v>
      </c>
      <c r="Y73" s="180">
        <v>8.8202491973870725</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211">
        <f t="shared" si="56"/>
        <v>132.30373796080607</v>
      </c>
      <c r="BL73" s="370"/>
    </row>
    <row r="74" spans="1:64" s="195" customFormat="1" ht="15.75" customHeight="1" x14ac:dyDescent="0.3">
      <c r="A74" s="369">
        <v>2400096</v>
      </c>
      <c r="B74" s="179">
        <v>15</v>
      </c>
      <c r="C74" s="180">
        <v>475.96752588144125</v>
      </c>
      <c r="D74" s="205">
        <f t="shared" si="55"/>
        <v>0.79049999999999998</v>
      </c>
      <c r="E74" s="181"/>
      <c r="F74" s="181"/>
      <c r="G74" s="181"/>
      <c r="H74" s="181"/>
      <c r="I74" s="181"/>
      <c r="J74" s="181"/>
      <c r="K74" s="180">
        <v>376.25232920927931</v>
      </c>
      <c r="L74" s="180">
        <v>376.25232920927931</v>
      </c>
      <c r="M74" s="180">
        <v>376.25232920927931</v>
      </c>
      <c r="N74" s="180">
        <v>376.25232920927931</v>
      </c>
      <c r="O74" s="180">
        <v>376.25232920927931</v>
      </c>
      <c r="P74" s="180">
        <v>376.25232920927931</v>
      </c>
      <c r="Q74" s="180">
        <v>376.25232920927931</v>
      </c>
      <c r="R74" s="180">
        <v>376.25232920927931</v>
      </c>
      <c r="S74" s="180">
        <v>376.25232920927931</v>
      </c>
      <c r="T74" s="180">
        <v>376.25232920927931</v>
      </c>
      <c r="U74" s="180">
        <v>376.25232920927931</v>
      </c>
      <c r="V74" s="180">
        <v>376.25232920927931</v>
      </c>
      <c r="W74" s="180">
        <v>376.25232920927931</v>
      </c>
      <c r="X74" s="180">
        <v>376.25232920927931</v>
      </c>
      <c r="Y74" s="180">
        <v>376.25232920927931</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211">
        <f t="shared" si="56"/>
        <v>5643.7849381391889</v>
      </c>
      <c r="BL74" s="370"/>
    </row>
    <row r="75" spans="1:64" s="195" customFormat="1" ht="15.75" customHeight="1" x14ac:dyDescent="0.3">
      <c r="A75" s="369">
        <v>2400118</v>
      </c>
      <c r="B75" s="179">
        <v>13</v>
      </c>
      <c r="C75" s="180">
        <v>493.25413394481939</v>
      </c>
      <c r="D75" s="205">
        <f t="shared" si="55"/>
        <v>0.79049999999999998</v>
      </c>
      <c r="E75" s="181"/>
      <c r="F75" s="181"/>
      <c r="G75" s="181"/>
      <c r="H75" s="181"/>
      <c r="I75" s="181"/>
      <c r="J75" s="181"/>
      <c r="K75" s="180">
        <v>389.9173928833797</v>
      </c>
      <c r="L75" s="180">
        <v>389.9173928833797</v>
      </c>
      <c r="M75" s="180">
        <v>389.9173928833797</v>
      </c>
      <c r="N75" s="180">
        <v>389.9173928833797</v>
      </c>
      <c r="O75" s="180">
        <v>389.9173928833797</v>
      </c>
      <c r="P75" s="180">
        <v>389.9173928833797</v>
      </c>
      <c r="Q75" s="180">
        <v>389.9173928833797</v>
      </c>
      <c r="R75" s="180">
        <v>389.9173928833797</v>
      </c>
      <c r="S75" s="180">
        <v>389.9173928833797</v>
      </c>
      <c r="T75" s="180">
        <v>389.9173928833797</v>
      </c>
      <c r="U75" s="180">
        <v>389.9173928833797</v>
      </c>
      <c r="V75" s="180">
        <v>389.9173928833797</v>
      </c>
      <c r="W75" s="180">
        <v>389.9173928833797</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211">
        <f t="shared" si="56"/>
        <v>5068.926107483936</v>
      </c>
      <c r="BL75" s="370"/>
    </row>
    <row r="76" spans="1:64" s="195" customFormat="1" ht="15.75" customHeight="1" x14ac:dyDescent="0.3">
      <c r="A76" s="369">
        <v>2400123</v>
      </c>
      <c r="B76" s="179">
        <v>15</v>
      </c>
      <c r="C76" s="180">
        <v>44.575132704200854</v>
      </c>
      <c r="D76" s="205">
        <f t="shared" si="55"/>
        <v>0.79049999999999998</v>
      </c>
      <c r="E76" s="181"/>
      <c r="F76" s="181"/>
      <c r="G76" s="181"/>
      <c r="H76" s="181"/>
      <c r="I76" s="181"/>
      <c r="J76" s="181"/>
      <c r="K76" s="180">
        <v>35.236642402670775</v>
      </c>
      <c r="L76" s="180">
        <v>35.236642402670775</v>
      </c>
      <c r="M76" s="180">
        <v>35.236642402670775</v>
      </c>
      <c r="N76" s="180">
        <v>35.236642402670775</v>
      </c>
      <c r="O76" s="180">
        <v>35.236642402670775</v>
      </c>
      <c r="P76" s="180">
        <v>35.236642402670775</v>
      </c>
      <c r="Q76" s="180">
        <v>35.236642402670775</v>
      </c>
      <c r="R76" s="180">
        <v>35.236642402670775</v>
      </c>
      <c r="S76" s="180">
        <v>35.236642402670775</v>
      </c>
      <c r="T76" s="180">
        <v>35.236642402670775</v>
      </c>
      <c r="U76" s="180">
        <v>35.236642402670775</v>
      </c>
      <c r="V76" s="180">
        <v>35.236642402670775</v>
      </c>
      <c r="W76" s="180">
        <v>35.236642402670775</v>
      </c>
      <c r="X76" s="180">
        <v>35.236642402670775</v>
      </c>
      <c r="Y76" s="180">
        <v>35.236642402670775</v>
      </c>
      <c r="Z76" s="180">
        <v>0</v>
      </c>
      <c r="AA76" s="180">
        <v>0</v>
      </c>
      <c r="AB76" s="180">
        <v>0</v>
      </c>
      <c r="AC76" s="180">
        <v>0</v>
      </c>
      <c r="AD76" s="180">
        <v>0</v>
      </c>
      <c r="AE76" s="180">
        <v>0</v>
      </c>
      <c r="AF76" s="180">
        <v>0</v>
      </c>
      <c r="AG76" s="180">
        <v>0</v>
      </c>
      <c r="AH76" s="180">
        <v>0</v>
      </c>
      <c r="AI76" s="180">
        <v>0</v>
      </c>
      <c r="AJ76" s="180">
        <v>0</v>
      </c>
      <c r="AK76" s="180">
        <v>0</v>
      </c>
      <c r="AL76" s="180">
        <v>0</v>
      </c>
      <c r="AM76" s="180">
        <v>0</v>
      </c>
      <c r="AN76" s="180">
        <v>0</v>
      </c>
      <c r="AO76" s="180">
        <v>0</v>
      </c>
      <c r="AP76" s="180">
        <v>0</v>
      </c>
      <c r="AQ76" s="180">
        <v>0</v>
      </c>
      <c r="AR76" s="180">
        <v>0</v>
      </c>
      <c r="AS76" s="180">
        <v>0</v>
      </c>
      <c r="AT76" s="180">
        <v>0</v>
      </c>
      <c r="AU76" s="180">
        <v>0</v>
      </c>
      <c r="AV76" s="180">
        <v>0</v>
      </c>
      <c r="AW76" s="180">
        <v>0</v>
      </c>
      <c r="AX76" s="180">
        <v>0</v>
      </c>
      <c r="AY76" s="180">
        <v>0</v>
      </c>
      <c r="AZ76" s="180">
        <v>0</v>
      </c>
      <c r="BA76" s="180">
        <v>0</v>
      </c>
      <c r="BB76" s="180">
        <v>0</v>
      </c>
      <c r="BC76" s="180">
        <v>0</v>
      </c>
      <c r="BD76" s="180">
        <v>0</v>
      </c>
      <c r="BE76" s="180">
        <v>0</v>
      </c>
      <c r="BF76" s="180">
        <v>0</v>
      </c>
      <c r="BG76" s="180">
        <v>0</v>
      </c>
      <c r="BH76" s="180">
        <v>0</v>
      </c>
      <c r="BI76" s="180">
        <v>0</v>
      </c>
      <c r="BJ76" s="180">
        <v>0</v>
      </c>
      <c r="BK76" s="211">
        <f t="shared" si="56"/>
        <v>528.54963604006161</v>
      </c>
      <c r="BL76" s="370"/>
    </row>
    <row r="77" spans="1:64" s="195" customFormat="1" ht="15.75" customHeight="1" x14ac:dyDescent="0.3">
      <c r="A77" s="369">
        <v>2400124</v>
      </c>
      <c r="B77" s="179">
        <v>15</v>
      </c>
      <c r="C77" s="180">
        <v>254.36928923258441</v>
      </c>
      <c r="D77" s="205">
        <f t="shared" si="55"/>
        <v>0.79049999999999998</v>
      </c>
      <c r="E77" s="181"/>
      <c r="F77" s="181"/>
      <c r="G77" s="181"/>
      <c r="H77" s="181"/>
      <c r="I77" s="181"/>
      <c r="J77" s="181"/>
      <c r="K77" s="180">
        <v>201.07892313835796</v>
      </c>
      <c r="L77" s="180">
        <v>201.07892313835796</v>
      </c>
      <c r="M77" s="180">
        <v>201.07892313835796</v>
      </c>
      <c r="N77" s="180">
        <v>201.07892313835796</v>
      </c>
      <c r="O77" s="180">
        <v>201.07892313835796</v>
      </c>
      <c r="P77" s="180">
        <v>201.07892313835796</v>
      </c>
      <c r="Q77" s="180">
        <v>201.07892313835796</v>
      </c>
      <c r="R77" s="180">
        <v>201.07892313835796</v>
      </c>
      <c r="S77" s="180">
        <v>201.07892313835796</v>
      </c>
      <c r="T77" s="180">
        <v>201.07892313835796</v>
      </c>
      <c r="U77" s="180">
        <v>201.07892313835796</v>
      </c>
      <c r="V77" s="180">
        <v>201.07892313835796</v>
      </c>
      <c r="W77" s="180">
        <v>201.07892313835796</v>
      </c>
      <c r="X77" s="180">
        <v>201.07892313835796</v>
      </c>
      <c r="Y77" s="180">
        <v>201.07892313835796</v>
      </c>
      <c r="Z77" s="180">
        <v>0</v>
      </c>
      <c r="AA77" s="180">
        <v>0</v>
      </c>
      <c r="AB77" s="180">
        <v>0</v>
      </c>
      <c r="AC77" s="180">
        <v>0</v>
      </c>
      <c r="AD77" s="180">
        <v>0</v>
      </c>
      <c r="AE77" s="180">
        <v>0</v>
      </c>
      <c r="AF77" s="180">
        <v>0</v>
      </c>
      <c r="AG77" s="180">
        <v>0</v>
      </c>
      <c r="AH77" s="180">
        <v>0</v>
      </c>
      <c r="AI77" s="180">
        <v>0</v>
      </c>
      <c r="AJ77" s="180">
        <v>0</v>
      </c>
      <c r="AK77" s="180">
        <v>0</v>
      </c>
      <c r="AL77" s="180">
        <v>0</v>
      </c>
      <c r="AM77" s="180">
        <v>0</v>
      </c>
      <c r="AN77" s="180">
        <v>0</v>
      </c>
      <c r="AO77" s="180">
        <v>0</v>
      </c>
      <c r="AP77" s="180">
        <v>0</v>
      </c>
      <c r="AQ77" s="180">
        <v>0</v>
      </c>
      <c r="AR77" s="180">
        <v>0</v>
      </c>
      <c r="AS77" s="180">
        <v>0</v>
      </c>
      <c r="AT77" s="180">
        <v>0</v>
      </c>
      <c r="AU77" s="180">
        <v>0</v>
      </c>
      <c r="AV77" s="180">
        <v>0</v>
      </c>
      <c r="AW77" s="180">
        <v>0</v>
      </c>
      <c r="AX77" s="180">
        <v>0</v>
      </c>
      <c r="AY77" s="180">
        <v>0</v>
      </c>
      <c r="AZ77" s="180">
        <v>0</v>
      </c>
      <c r="BA77" s="180">
        <v>0</v>
      </c>
      <c r="BB77" s="180">
        <v>0</v>
      </c>
      <c r="BC77" s="180">
        <v>0</v>
      </c>
      <c r="BD77" s="180">
        <v>0</v>
      </c>
      <c r="BE77" s="180">
        <v>0</v>
      </c>
      <c r="BF77" s="180">
        <v>0</v>
      </c>
      <c r="BG77" s="180">
        <v>0</v>
      </c>
      <c r="BH77" s="180">
        <v>0</v>
      </c>
      <c r="BI77" s="180">
        <v>0</v>
      </c>
      <c r="BJ77" s="180">
        <v>0</v>
      </c>
      <c r="BK77" s="211">
        <f t="shared" si="56"/>
        <v>3016.1838470753692</v>
      </c>
      <c r="BL77" s="370"/>
    </row>
    <row r="78" spans="1:64" s="195" customFormat="1" ht="15.75" customHeight="1" x14ac:dyDescent="0.3">
      <c r="A78" s="369">
        <v>2400127</v>
      </c>
      <c r="B78" s="179">
        <v>20</v>
      </c>
      <c r="C78" s="180">
        <v>47.555003350525766</v>
      </c>
      <c r="D78" s="205">
        <f t="shared" si="55"/>
        <v>0.79050000000000009</v>
      </c>
      <c r="E78" s="181"/>
      <c r="F78" s="181"/>
      <c r="G78" s="181"/>
      <c r="H78" s="181"/>
      <c r="I78" s="181"/>
      <c r="J78" s="181"/>
      <c r="K78" s="180">
        <v>37.592230148590623</v>
      </c>
      <c r="L78" s="180">
        <v>37.592230148590623</v>
      </c>
      <c r="M78" s="180">
        <v>37.592230148590623</v>
      </c>
      <c r="N78" s="180">
        <v>37.592230148590623</v>
      </c>
      <c r="O78" s="180">
        <v>37.592230148590623</v>
      </c>
      <c r="P78" s="180">
        <v>37.592230148590623</v>
      </c>
      <c r="Q78" s="180">
        <v>37.592230148590623</v>
      </c>
      <c r="R78" s="180">
        <v>37.592230148590623</v>
      </c>
      <c r="S78" s="180">
        <v>37.592230148590623</v>
      </c>
      <c r="T78" s="180">
        <v>37.592230148590623</v>
      </c>
      <c r="U78" s="180">
        <v>37.592230148590623</v>
      </c>
      <c r="V78" s="180">
        <v>37.592230148590623</v>
      </c>
      <c r="W78" s="180">
        <v>37.592230148590623</v>
      </c>
      <c r="X78" s="180">
        <v>37.592230148590623</v>
      </c>
      <c r="Y78" s="180">
        <v>37.592230148590623</v>
      </c>
      <c r="Z78" s="180">
        <v>37.592230148590623</v>
      </c>
      <c r="AA78" s="180">
        <v>37.592230148590623</v>
      </c>
      <c r="AB78" s="180">
        <v>37.592230148590623</v>
      </c>
      <c r="AC78" s="180">
        <v>37.592230148590623</v>
      </c>
      <c r="AD78" s="180">
        <v>37.592230148590623</v>
      </c>
      <c r="AE78" s="180">
        <v>0</v>
      </c>
      <c r="AF78" s="180">
        <v>0</v>
      </c>
      <c r="AG78" s="180">
        <v>0</v>
      </c>
      <c r="AH78" s="180">
        <v>0</v>
      </c>
      <c r="AI78" s="180">
        <v>0</v>
      </c>
      <c r="AJ78" s="180">
        <v>0</v>
      </c>
      <c r="AK78" s="180">
        <v>0</v>
      </c>
      <c r="AL78" s="180">
        <v>0</v>
      </c>
      <c r="AM78" s="180">
        <v>0</v>
      </c>
      <c r="AN78" s="180">
        <v>0</v>
      </c>
      <c r="AO78" s="180">
        <v>0</v>
      </c>
      <c r="AP78" s="180">
        <v>0</v>
      </c>
      <c r="AQ78" s="180">
        <v>0</v>
      </c>
      <c r="AR78" s="180">
        <v>0</v>
      </c>
      <c r="AS78" s="180">
        <v>0</v>
      </c>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211">
        <f t="shared" si="56"/>
        <v>751.84460297181226</v>
      </c>
      <c r="BL78" s="370"/>
    </row>
    <row r="79" spans="1:64" s="195" customFormat="1" ht="15.75" customHeight="1" x14ac:dyDescent="0.3">
      <c r="A79" s="369">
        <v>2400159</v>
      </c>
      <c r="B79" s="179">
        <v>15</v>
      </c>
      <c r="C79" s="180">
        <v>4.2249816600995089</v>
      </c>
      <c r="D79" s="205">
        <f t="shared" si="55"/>
        <v>1</v>
      </c>
      <c r="E79" s="181"/>
      <c r="F79" s="181"/>
      <c r="G79" s="181"/>
      <c r="H79" s="181"/>
      <c r="I79" s="181"/>
      <c r="J79" s="181"/>
      <c r="K79" s="180">
        <v>4.2249816600995089</v>
      </c>
      <c r="L79" s="180">
        <v>4.2249816600995089</v>
      </c>
      <c r="M79" s="180">
        <v>4.2249816600995089</v>
      </c>
      <c r="N79" s="180">
        <v>4.2249816600995089</v>
      </c>
      <c r="O79" s="180">
        <v>4.2249816600995089</v>
      </c>
      <c r="P79" s="180">
        <v>4.2249816600995089</v>
      </c>
      <c r="Q79" s="180">
        <v>4.2249816600995089</v>
      </c>
      <c r="R79" s="180">
        <v>4.2249816600995089</v>
      </c>
      <c r="S79" s="180">
        <v>4.2249816600995089</v>
      </c>
      <c r="T79" s="180">
        <v>4.2249816600995089</v>
      </c>
      <c r="U79" s="180">
        <v>4.2249816600995089</v>
      </c>
      <c r="V79" s="180">
        <v>4.2249816600995089</v>
      </c>
      <c r="W79" s="180">
        <v>4.2249816600995089</v>
      </c>
      <c r="X79" s="180">
        <v>4.2249816600995089</v>
      </c>
      <c r="Y79" s="180">
        <v>4.2249816600995089</v>
      </c>
      <c r="Z79" s="180">
        <v>0</v>
      </c>
      <c r="AA79" s="180">
        <v>0</v>
      </c>
      <c r="AB79" s="180">
        <v>0</v>
      </c>
      <c r="AC79" s="180">
        <v>0</v>
      </c>
      <c r="AD79" s="180">
        <v>0</v>
      </c>
      <c r="AE79" s="180">
        <v>0</v>
      </c>
      <c r="AF79" s="180">
        <v>0</v>
      </c>
      <c r="AG79" s="180">
        <v>0</v>
      </c>
      <c r="AH79" s="180">
        <v>0</v>
      </c>
      <c r="AI79" s="180">
        <v>0</v>
      </c>
      <c r="AJ79" s="180">
        <v>0</v>
      </c>
      <c r="AK79" s="180">
        <v>0</v>
      </c>
      <c r="AL79" s="180">
        <v>0</v>
      </c>
      <c r="AM79" s="180">
        <v>0</v>
      </c>
      <c r="AN79" s="180">
        <v>0</v>
      </c>
      <c r="AO79" s="180">
        <v>0</v>
      </c>
      <c r="AP79" s="180">
        <v>0</v>
      </c>
      <c r="AQ79" s="180">
        <v>0</v>
      </c>
      <c r="AR79" s="180">
        <v>0</v>
      </c>
      <c r="AS79" s="180">
        <v>0</v>
      </c>
      <c r="AT79" s="180">
        <v>0</v>
      </c>
      <c r="AU79" s="180">
        <v>0</v>
      </c>
      <c r="AV79" s="180">
        <v>0</v>
      </c>
      <c r="AW79" s="180">
        <v>0</v>
      </c>
      <c r="AX79" s="180">
        <v>0</v>
      </c>
      <c r="AY79" s="180">
        <v>0</v>
      </c>
      <c r="AZ79" s="180">
        <v>0</v>
      </c>
      <c r="BA79" s="180">
        <v>0</v>
      </c>
      <c r="BB79" s="180">
        <v>0</v>
      </c>
      <c r="BC79" s="180">
        <v>0</v>
      </c>
      <c r="BD79" s="180">
        <v>0</v>
      </c>
      <c r="BE79" s="180">
        <v>0</v>
      </c>
      <c r="BF79" s="180">
        <v>0</v>
      </c>
      <c r="BG79" s="180">
        <v>0</v>
      </c>
      <c r="BH79" s="180">
        <v>0</v>
      </c>
      <c r="BI79" s="180">
        <v>0</v>
      </c>
      <c r="BJ79" s="180">
        <v>0</v>
      </c>
      <c r="BK79" s="211">
        <f t="shared" si="56"/>
        <v>63.374724901492634</v>
      </c>
      <c r="BL79" s="370"/>
    </row>
    <row r="80" spans="1:64" s="195" customFormat="1" ht="15.75" customHeight="1" x14ac:dyDescent="0.3">
      <c r="A80" s="369">
        <v>2400224</v>
      </c>
      <c r="B80" s="179">
        <v>15</v>
      </c>
      <c r="C80" s="180">
        <v>133.1751572593779</v>
      </c>
      <c r="D80" s="205">
        <f t="shared" si="55"/>
        <v>0.79049999999999987</v>
      </c>
      <c r="E80" s="181"/>
      <c r="F80" s="181"/>
      <c r="G80" s="181"/>
      <c r="H80" s="181"/>
      <c r="I80" s="181"/>
      <c r="J80" s="181"/>
      <c r="K80" s="180">
        <v>105.27496181353821</v>
      </c>
      <c r="L80" s="180">
        <v>105.27496181353821</v>
      </c>
      <c r="M80" s="180">
        <v>105.27496181353821</v>
      </c>
      <c r="N80" s="180">
        <v>105.27496181353821</v>
      </c>
      <c r="O80" s="180">
        <v>105.27496181353821</v>
      </c>
      <c r="P80" s="180">
        <v>105.27496181353821</v>
      </c>
      <c r="Q80" s="180">
        <v>105.27496181353821</v>
      </c>
      <c r="R80" s="180">
        <v>105.27496181353821</v>
      </c>
      <c r="S80" s="180">
        <v>105.27496181353821</v>
      </c>
      <c r="T80" s="180">
        <v>105.27496181353821</v>
      </c>
      <c r="U80" s="180">
        <v>105.27496181353821</v>
      </c>
      <c r="V80" s="180">
        <v>105.27496181353821</v>
      </c>
      <c r="W80" s="180">
        <v>105.27496181353821</v>
      </c>
      <c r="X80" s="180">
        <v>105.27496181353821</v>
      </c>
      <c r="Y80" s="180">
        <v>105.27496181353821</v>
      </c>
      <c r="Z80" s="180">
        <v>0</v>
      </c>
      <c r="AA80" s="180">
        <v>0</v>
      </c>
      <c r="AB80" s="180">
        <v>0</v>
      </c>
      <c r="AC80" s="180">
        <v>0</v>
      </c>
      <c r="AD80" s="180">
        <v>0</v>
      </c>
      <c r="AE80" s="180">
        <v>0</v>
      </c>
      <c r="AF80" s="180">
        <v>0</v>
      </c>
      <c r="AG80" s="180">
        <v>0</v>
      </c>
      <c r="AH80" s="180">
        <v>0</v>
      </c>
      <c r="AI80" s="180">
        <v>0</v>
      </c>
      <c r="AJ80" s="180">
        <v>0</v>
      </c>
      <c r="AK80" s="180">
        <v>0</v>
      </c>
      <c r="AL80" s="180">
        <v>0</v>
      </c>
      <c r="AM80" s="180">
        <v>0</v>
      </c>
      <c r="AN80" s="180">
        <v>0</v>
      </c>
      <c r="AO80" s="180">
        <v>0</v>
      </c>
      <c r="AP80" s="180">
        <v>0</v>
      </c>
      <c r="AQ80" s="180">
        <v>0</v>
      </c>
      <c r="AR80" s="180">
        <v>0</v>
      </c>
      <c r="AS80" s="180">
        <v>0</v>
      </c>
      <c r="AT80" s="180">
        <v>0</v>
      </c>
      <c r="AU80" s="180">
        <v>0</v>
      </c>
      <c r="AV80" s="180">
        <v>0</v>
      </c>
      <c r="AW80" s="180">
        <v>0</v>
      </c>
      <c r="AX80" s="180">
        <v>0</v>
      </c>
      <c r="AY80" s="180">
        <v>0</v>
      </c>
      <c r="AZ80" s="180">
        <v>0</v>
      </c>
      <c r="BA80" s="180">
        <v>0</v>
      </c>
      <c r="BB80" s="180">
        <v>0</v>
      </c>
      <c r="BC80" s="180">
        <v>0</v>
      </c>
      <c r="BD80" s="180">
        <v>0</v>
      </c>
      <c r="BE80" s="180">
        <v>0</v>
      </c>
      <c r="BF80" s="180">
        <v>0</v>
      </c>
      <c r="BG80" s="180">
        <v>0</v>
      </c>
      <c r="BH80" s="180">
        <v>0</v>
      </c>
      <c r="BI80" s="180">
        <v>0</v>
      </c>
      <c r="BJ80" s="180">
        <v>0</v>
      </c>
      <c r="BK80" s="211">
        <f t="shared" si="56"/>
        <v>1579.1244272030738</v>
      </c>
      <c r="BL80" s="370"/>
    </row>
    <row r="81" spans="1:64" s="195" customFormat="1" ht="15.75" customHeight="1" x14ac:dyDescent="0.3">
      <c r="A81" s="369">
        <v>2400240</v>
      </c>
      <c r="B81" s="179">
        <v>15</v>
      </c>
      <c r="C81" s="180">
        <v>177.60097485678946</v>
      </c>
      <c r="D81" s="205">
        <f t="shared" si="55"/>
        <v>0.79049999999999998</v>
      </c>
      <c r="E81" s="181"/>
      <c r="F81" s="181"/>
      <c r="G81" s="181"/>
      <c r="H81" s="181"/>
      <c r="I81" s="181"/>
      <c r="J81" s="181"/>
      <c r="K81" s="180">
        <v>140.39357062429207</v>
      </c>
      <c r="L81" s="180">
        <v>140.39357062429207</v>
      </c>
      <c r="M81" s="180">
        <v>140.39357062429207</v>
      </c>
      <c r="N81" s="180">
        <v>140.39357062429207</v>
      </c>
      <c r="O81" s="180">
        <v>140.39357062429207</v>
      </c>
      <c r="P81" s="180">
        <v>140.39357062429207</v>
      </c>
      <c r="Q81" s="180">
        <v>140.39357062429207</v>
      </c>
      <c r="R81" s="180">
        <v>140.39357062429207</v>
      </c>
      <c r="S81" s="180">
        <v>140.39357062429207</v>
      </c>
      <c r="T81" s="180">
        <v>140.39357062429207</v>
      </c>
      <c r="U81" s="180">
        <v>140.39357062429207</v>
      </c>
      <c r="V81" s="180">
        <v>140.39357062429207</v>
      </c>
      <c r="W81" s="180">
        <v>140.39357062429207</v>
      </c>
      <c r="X81" s="180">
        <v>140.39357062429207</v>
      </c>
      <c r="Y81" s="180">
        <v>140.39357062429207</v>
      </c>
      <c r="Z81" s="180">
        <v>0</v>
      </c>
      <c r="AA81" s="180">
        <v>0</v>
      </c>
      <c r="AB81" s="180">
        <v>0</v>
      </c>
      <c r="AC81" s="180">
        <v>0</v>
      </c>
      <c r="AD81" s="180">
        <v>0</v>
      </c>
      <c r="AE81" s="180">
        <v>0</v>
      </c>
      <c r="AF81" s="180">
        <v>0</v>
      </c>
      <c r="AG81" s="180">
        <v>0</v>
      </c>
      <c r="AH81" s="180">
        <v>0</v>
      </c>
      <c r="AI81" s="180">
        <v>0</v>
      </c>
      <c r="AJ81" s="180">
        <v>0</v>
      </c>
      <c r="AK81" s="180">
        <v>0</v>
      </c>
      <c r="AL81" s="180">
        <v>0</v>
      </c>
      <c r="AM81" s="180">
        <v>0</v>
      </c>
      <c r="AN81" s="180">
        <v>0</v>
      </c>
      <c r="AO81" s="180">
        <v>0</v>
      </c>
      <c r="AP81" s="180">
        <v>0</v>
      </c>
      <c r="AQ81" s="180">
        <v>0</v>
      </c>
      <c r="AR81" s="180">
        <v>0</v>
      </c>
      <c r="AS81" s="180">
        <v>0</v>
      </c>
      <c r="AT81" s="180">
        <v>0</v>
      </c>
      <c r="AU81" s="180">
        <v>0</v>
      </c>
      <c r="AV81" s="180">
        <v>0</v>
      </c>
      <c r="AW81" s="180">
        <v>0</v>
      </c>
      <c r="AX81" s="180">
        <v>0</v>
      </c>
      <c r="AY81" s="180">
        <v>0</v>
      </c>
      <c r="AZ81" s="180">
        <v>0</v>
      </c>
      <c r="BA81" s="180">
        <v>0</v>
      </c>
      <c r="BB81" s="180">
        <v>0</v>
      </c>
      <c r="BC81" s="180">
        <v>0</v>
      </c>
      <c r="BD81" s="180">
        <v>0</v>
      </c>
      <c r="BE81" s="180">
        <v>0</v>
      </c>
      <c r="BF81" s="180">
        <v>0</v>
      </c>
      <c r="BG81" s="180">
        <v>0</v>
      </c>
      <c r="BH81" s="180">
        <v>0</v>
      </c>
      <c r="BI81" s="180">
        <v>0</v>
      </c>
      <c r="BJ81" s="180">
        <v>0</v>
      </c>
      <c r="BK81" s="211">
        <f t="shared" si="56"/>
        <v>2105.9035593643816</v>
      </c>
      <c r="BL81" s="370"/>
    </row>
    <row r="82" spans="1:64" s="195" customFormat="1" ht="15.75" customHeight="1" x14ac:dyDescent="0.3">
      <c r="A82" s="369">
        <v>2400243</v>
      </c>
      <c r="B82" s="179">
        <v>21.74028439414019</v>
      </c>
      <c r="C82" s="180">
        <v>44.226691713628512</v>
      </c>
      <c r="D82" s="205">
        <f t="shared" si="55"/>
        <v>1</v>
      </c>
      <c r="E82" s="181"/>
      <c r="F82" s="181"/>
      <c r="G82" s="181"/>
      <c r="H82" s="181"/>
      <c r="I82" s="181"/>
      <c r="J82" s="181"/>
      <c r="K82" s="180">
        <v>44.226691713628512</v>
      </c>
      <c r="L82" s="180">
        <v>44.226691713628512</v>
      </c>
      <c r="M82" s="180">
        <v>44.226691713628512</v>
      </c>
      <c r="N82" s="180">
        <v>44.226691713628512</v>
      </c>
      <c r="O82" s="180">
        <v>44.226691713628512</v>
      </c>
      <c r="P82" s="180">
        <v>44.226691713628512</v>
      </c>
      <c r="Q82" s="180">
        <v>44.226691713628512</v>
      </c>
      <c r="R82" s="180">
        <v>44.226691713628512</v>
      </c>
      <c r="S82" s="180">
        <v>44.226691713628512</v>
      </c>
      <c r="T82" s="180">
        <v>44.226691713628512</v>
      </c>
      <c r="U82" s="180">
        <v>44.226691713628512</v>
      </c>
      <c r="V82" s="180">
        <v>44.226691713628512</v>
      </c>
      <c r="W82" s="180">
        <v>44.226691713628512</v>
      </c>
      <c r="X82" s="180">
        <v>44.226691713628512</v>
      </c>
      <c r="Y82" s="180">
        <v>44.226691713628512</v>
      </c>
      <c r="Z82" s="180">
        <v>44.226691713628512</v>
      </c>
      <c r="AA82" s="180">
        <v>44.226691713628512</v>
      </c>
      <c r="AB82" s="180">
        <v>44.226691713628512</v>
      </c>
      <c r="AC82" s="180">
        <v>44.226691713628512</v>
      </c>
      <c r="AD82" s="180">
        <v>44.226691713628512</v>
      </c>
      <c r="AE82" s="180">
        <v>44.226691713628512</v>
      </c>
      <c r="AF82" s="180">
        <v>32.740329680048433</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211">
        <f t="shared" si="56"/>
        <v>961.50085566624693</v>
      </c>
      <c r="BL82" s="370"/>
    </row>
    <row r="83" spans="1:64" s="195" customFormat="1" ht="15.75" customHeight="1" x14ac:dyDescent="0.3">
      <c r="A83" s="369">
        <v>2400372</v>
      </c>
      <c r="B83" s="179">
        <v>13</v>
      </c>
      <c r="C83" s="180">
        <v>389.35144157264</v>
      </c>
      <c r="D83" s="205">
        <f t="shared" si="55"/>
        <v>0.79049999999999998</v>
      </c>
      <c r="E83" s="181"/>
      <c r="F83" s="181"/>
      <c r="G83" s="181"/>
      <c r="H83" s="181"/>
      <c r="I83" s="181"/>
      <c r="J83" s="181"/>
      <c r="K83" s="180">
        <v>307.78231456317189</v>
      </c>
      <c r="L83" s="180">
        <v>307.78231456317189</v>
      </c>
      <c r="M83" s="180">
        <v>307.78231456317189</v>
      </c>
      <c r="N83" s="180">
        <v>307.78231456317189</v>
      </c>
      <c r="O83" s="180">
        <v>307.78231456317189</v>
      </c>
      <c r="P83" s="180">
        <v>307.78231456317189</v>
      </c>
      <c r="Q83" s="180">
        <v>307.78231456317189</v>
      </c>
      <c r="R83" s="180">
        <v>307.78231456317189</v>
      </c>
      <c r="S83" s="180">
        <v>307.78231456317189</v>
      </c>
      <c r="T83" s="180">
        <v>307.78231456317189</v>
      </c>
      <c r="U83" s="180">
        <v>307.78231456317189</v>
      </c>
      <c r="V83" s="180">
        <v>307.78231456317189</v>
      </c>
      <c r="W83" s="180">
        <v>307.78231456317189</v>
      </c>
      <c r="X83" s="180">
        <v>0</v>
      </c>
      <c r="Y83" s="180">
        <v>0</v>
      </c>
      <c r="Z83" s="180">
        <v>0</v>
      </c>
      <c r="AA83" s="180">
        <v>0</v>
      </c>
      <c r="AB83" s="180">
        <v>0</v>
      </c>
      <c r="AC83" s="180">
        <v>0</v>
      </c>
      <c r="AD83" s="180">
        <v>0</v>
      </c>
      <c r="AE83" s="180">
        <v>0</v>
      </c>
      <c r="AF83" s="180">
        <v>0</v>
      </c>
      <c r="AG83" s="180">
        <v>0</v>
      </c>
      <c r="AH83" s="180">
        <v>0</v>
      </c>
      <c r="AI83" s="180">
        <v>0</v>
      </c>
      <c r="AJ83" s="180">
        <v>0</v>
      </c>
      <c r="AK83" s="180">
        <v>0</v>
      </c>
      <c r="AL83" s="180">
        <v>0</v>
      </c>
      <c r="AM83" s="180">
        <v>0</v>
      </c>
      <c r="AN83" s="180">
        <v>0</v>
      </c>
      <c r="AO83" s="180">
        <v>0</v>
      </c>
      <c r="AP83" s="180">
        <v>0</v>
      </c>
      <c r="AQ83" s="180">
        <v>0</v>
      </c>
      <c r="AR83" s="180">
        <v>0</v>
      </c>
      <c r="AS83" s="180">
        <v>0</v>
      </c>
      <c r="AT83" s="180">
        <v>0</v>
      </c>
      <c r="AU83" s="180">
        <v>0</v>
      </c>
      <c r="AV83" s="180">
        <v>0</v>
      </c>
      <c r="AW83" s="180">
        <v>0</v>
      </c>
      <c r="AX83" s="180">
        <v>0</v>
      </c>
      <c r="AY83" s="180">
        <v>0</v>
      </c>
      <c r="AZ83" s="180">
        <v>0</v>
      </c>
      <c r="BA83" s="180">
        <v>0</v>
      </c>
      <c r="BB83" s="180">
        <v>0</v>
      </c>
      <c r="BC83" s="180">
        <v>0</v>
      </c>
      <c r="BD83" s="180">
        <v>0</v>
      </c>
      <c r="BE83" s="180">
        <v>0</v>
      </c>
      <c r="BF83" s="180">
        <v>0</v>
      </c>
      <c r="BG83" s="180">
        <v>0</v>
      </c>
      <c r="BH83" s="180">
        <v>0</v>
      </c>
      <c r="BI83" s="180">
        <v>0</v>
      </c>
      <c r="BJ83" s="180">
        <v>0</v>
      </c>
      <c r="BK83" s="211">
        <f t="shared" si="56"/>
        <v>4001.1700893212346</v>
      </c>
      <c r="BL83" s="370"/>
    </row>
    <row r="84" spans="1:64" s="195" customFormat="1" ht="15.75" customHeight="1" x14ac:dyDescent="0.3">
      <c r="A84" s="369">
        <v>2400406</v>
      </c>
      <c r="B84" s="179">
        <v>15</v>
      </c>
      <c r="C84" s="180">
        <v>200.84305978680081</v>
      </c>
      <c r="D84" s="205">
        <f t="shared" si="55"/>
        <v>0.79050000000000009</v>
      </c>
      <c r="E84" s="181"/>
      <c r="F84" s="181"/>
      <c r="G84" s="181"/>
      <c r="H84" s="181"/>
      <c r="I84" s="181"/>
      <c r="J84" s="181"/>
      <c r="K84" s="180">
        <v>158.76643876146605</v>
      </c>
      <c r="L84" s="180">
        <v>158.76643876146605</v>
      </c>
      <c r="M84" s="180">
        <v>158.76643876146605</v>
      </c>
      <c r="N84" s="180">
        <v>158.76643876146605</v>
      </c>
      <c r="O84" s="180">
        <v>158.76643876146605</v>
      </c>
      <c r="P84" s="180">
        <v>158.76643876146605</v>
      </c>
      <c r="Q84" s="180">
        <v>158.76643876146605</v>
      </c>
      <c r="R84" s="180">
        <v>158.76643876146605</v>
      </c>
      <c r="S84" s="180">
        <v>158.76643876146605</v>
      </c>
      <c r="T84" s="180">
        <v>158.76643876146605</v>
      </c>
      <c r="U84" s="180">
        <v>158.76643876146605</v>
      </c>
      <c r="V84" s="180">
        <v>158.76643876146605</v>
      </c>
      <c r="W84" s="180">
        <v>158.76643876146605</v>
      </c>
      <c r="X84" s="180">
        <v>158.76643876146605</v>
      </c>
      <c r="Y84" s="180">
        <v>158.76643876146605</v>
      </c>
      <c r="Z84" s="180">
        <v>0</v>
      </c>
      <c r="AA84" s="180">
        <v>0</v>
      </c>
      <c r="AB84" s="180">
        <v>0</v>
      </c>
      <c r="AC84" s="180">
        <v>0</v>
      </c>
      <c r="AD84" s="180">
        <v>0</v>
      </c>
      <c r="AE84" s="180">
        <v>0</v>
      </c>
      <c r="AF84" s="180">
        <v>0</v>
      </c>
      <c r="AG84" s="180">
        <v>0</v>
      </c>
      <c r="AH84" s="180">
        <v>0</v>
      </c>
      <c r="AI84" s="180">
        <v>0</v>
      </c>
      <c r="AJ84" s="180">
        <v>0</v>
      </c>
      <c r="AK84" s="180">
        <v>0</v>
      </c>
      <c r="AL84" s="180">
        <v>0</v>
      </c>
      <c r="AM84" s="180">
        <v>0</v>
      </c>
      <c r="AN84" s="180">
        <v>0</v>
      </c>
      <c r="AO84" s="180">
        <v>0</v>
      </c>
      <c r="AP84" s="180">
        <v>0</v>
      </c>
      <c r="AQ84" s="180">
        <v>0</v>
      </c>
      <c r="AR84" s="180">
        <v>0</v>
      </c>
      <c r="AS84" s="180">
        <v>0</v>
      </c>
      <c r="AT84" s="180">
        <v>0</v>
      </c>
      <c r="AU84" s="180">
        <v>0</v>
      </c>
      <c r="AV84" s="180">
        <v>0</v>
      </c>
      <c r="AW84" s="180">
        <v>0</v>
      </c>
      <c r="AX84" s="180">
        <v>0</v>
      </c>
      <c r="AY84" s="180">
        <v>0</v>
      </c>
      <c r="AZ84" s="180">
        <v>0</v>
      </c>
      <c r="BA84" s="180">
        <v>0</v>
      </c>
      <c r="BB84" s="180">
        <v>0</v>
      </c>
      <c r="BC84" s="180">
        <v>0</v>
      </c>
      <c r="BD84" s="180">
        <v>0</v>
      </c>
      <c r="BE84" s="180">
        <v>0</v>
      </c>
      <c r="BF84" s="180">
        <v>0</v>
      </c>
      <c r="BG84" s="180">
        <v>0</v>
      </c>
      <c r="BH84" s="180">
        <v>0</v>
      </c>
      <c r="BI84" s="180">
        <v>0</v>
      </c>
      <c r="BJ84" s="180">
        <v>0</v>
      </c>
      <c r="BK84" s="211">
        <f t="shared" si="56"/>
        <v>2381.4965814219909</v>
      </c>
      <c r="BL84" s="370"/>
    </row>
    <row r="85" spans="1:64" s="195" customFormat="1" ht="15.75" customHeight="1" x14ac:dyDescent="0.3">
      <c r="A85" s="369">
        <v>2400472</v>
      </c>
      <c r="B85" s="179">
        <v>15</v>
      </c>
      <c r="C85" s="180">
        <v>24.918219793607776</v>
      </c>
      <c r="D85" s="205">
        <f t="shared" si="55"/>
        <v>0.79050000000000009</v>
      </c>
      <c r="E85" s="181"/>
      <c r="F85" s="181"/>
      <c r="G85" s="181"/>
      <c r="H85" s="181"/>
      <c r="I85" s="181"/>
      <c r="J85" s="181"/>
      <c r="K85" s="180">
        <v>19.697852746846948</v>
      </c>
      <c r="L85" s="180">
        <v>19.697852746846948</v>
      </c>
      <c r="M85" s="180">
        <v>19.697852746846948</v>
      </c>
      <c r="N85" s="180">
        <v>19.697852746846948</v>
      </c>
      <c r="O85" s="180">
        <v>19.697852746846948</v>
      </c>
      <c r="P85" s="180">
        <v>19.697852746846948</v>
      </c>
      <c r="Q85" s="180">
        <v>19.697852746846948</v>
      </c>
      <c r="R85" s="180">
        <v>19.697852746846948</v>
      </c>
      <c r="S85" s="180">
        <v>19.697852746846948</v>
      </c>
      <c r="T85" s="180">
        <v>19.697852746846948</v>
      </c>
      <c r="U85" s="180">
        <v>19.697852746846948</v>
      </c>
      <c r="V85" s="180">
        <v>19.697852746846948</v>
      </c>
      <c r="W85" s="180">
        <v>19.697852746846948</v>
      </c>
      <c r="X85" s="180">
        <v>19.697852746846948</v>
      </c>
      <c r="Y85" s="180">
        <v>19.697852746846948</v>
      </c>
      <c r="Z85" s="180">
        <v>0</v>
      </c>
      <c r="AA85" s="180">
        <v>0</v>
      </c>
      <c r="AB85" s="180">
        <v>0</v>
      </c>
      <c r="AC85" s="180">
        <v>0</v>
      </c>
      <c r="AD85" s="180">
        <v>0</v>
      </c>
      <c r="AE85" s="180">
        <v>0</v>
      </c>
      <c r="AF85" s="180">
        <v>0</v>
      </c>
      <c r="AG85" s="180">
        <v>0</v>
      </c>
      <c r="AH85" s="180">
        <v>0</v>
      </c>
      <c r="AI85" s="180">
        <v>0</v>
      </c>
      <c r="AJ85" s="180">
        <v>0</v>
      </c>
      <c r="AK85" s="180">
        <v>0</v>
      </c>
      <c r="AL85" s="180">
        <v>0</v>
      </c>
      <c r="AM85" s="180">
        <v>0</v>
      </c>
      <c r="AN85" s="180">
        <v>0</v>
      </c>
      <c r="AO85" s="180">
        <v>0</v>
      </c>
      <c r="AP85" s="180">
        <v>0</v>
      </c>
      <c r="AQ85" s="180">
        <v>0</v>
      </c>
      <c r="AR85" s="180">
        <v>0</v>
      </c>
      <c r="AS85" s="180">
        <v>0</v>
      </c>
      <c r="AT85" s="180">
        <v>0</v>
      </c>
      <c r="AU85" s="180">
        <v>0</v>
      </c>
      <c r="AV85" s="180">
        <v>0</v>
      </c>
      <c r="AW85" s="180">
        <v>0</v>
      </c>
      <c r="AX85" s="180">
        <v>0</v>
      </c>
      <c r="AY85" s="180">
        <v>0</v>
      </c>
      <c r="AZ85" s="180">
        <v>0</v>
      </c>
      <c r="BA85" s="180">
        <v>0</v>
      </c>
      <c r="BB85" s="180">
        <v>0</v>
      </c>
      <c r="BC85" s="180">
        <v>0</v>
      </c>
      <c r="BD85" s="180">
        <v>0</v>
      </c>
      <c r="BE85" s="180">
        <v>0</v>
      </c>
      <c r="BF85" s="180">
        <v>0</v>
      </c>
      <c r="BG85" s="180">
        <v>0</v>
      </c>
      <c r="BH85" s="180">
        <v>0</v>
      </c>
      <c r="BI85" s="180">
        <v>0</v>
      </c>
      <c r="BJ85" s="180">
        <v>0</v>
      </c>
      <c r="BK85" s="211">
        <f t="shared" si="56"/>
        <v>295.46779120270412</v>
      </c>
      <c r="BL85" s="370"/>
    </row>
    <row r="86" spans="1:64" s="195" customFormat="1" ht="15.75" customHeight="1" x14ac:dyDescent="0.3">
      <c r="A86" s="369">
        <v>2400491</v>
      </c>
      <c r="B86" s="179">
        <v>13</v>
      </c>
      <c r="C86" s="180">
        <v>75.181894037839868</v>
      </c>
      <c r="D86" s="205">
        <f t="shared" si="55"/>
        <v>0.79049999999999998</v>
      </c>
      <c r="E86" s="181"/>
      <c r="F86" s="181"/>
      <c r="G86" s="181"/>
      <c r="H86" s="181"/>
      <c r="I86" s="181"/>
      <c r="J86" s="181"/>
      <c r="K86" s="180">
        <v>59.431287236912418</v>
      </c>
      <c r="L86" s="180">
        <v>59.431287236912418</v>
      </c>
      <c r="M86" s="180">
        <v>59.431287236912418</v>
      </c>
      <c r="N86" s="180">
        <v>59.431287236912418</v>
      </c>
      <c r="O86" s="180">
        <v>59.431287236912418</v>
      </c>
      <c r="P86" s="180">
        <v>59.431287236912418</v>
      </c>
      <c r="Q86" s="180">
        <v>59.431287236912418</v>
      </c>
      <c r="R86" s="180">
        <v>59.431287236912418</v>
      </c>
      <c r="S86" s="180">
        <v>59.431287236912418</v>
      </c>
      <c r="T86" s="180">
        <v>59.431287236912418</v>
      </c>
      <c r="U86" s="180">
        <v>59.431287236912418</v>
      </c>
      <c r="V86" s="180">
        <v>59.431287236912418</v>
      </c>
      <c r="W86" s="180">
        <v>59.431287236912418</v>
      </c>
      <c r="X86" s="180">
        <v>0</v>
      </c>
      <c r="Y86" s="180">
        <v>0</v>
      </c>
      <c r="Z86" s="180">
        <v>0</v>
      </c>
      <c r="AA86" s="180">
        <v>0</v>
      </c>
      <c r="AB86" s="180">
        <v>0</v>
      </c>
      <c r="AC86" s="180">
        <v>0</v>
      </c>
      <c r="AD86" s="180">
        <v>0</v>
      </c>
      <c r="AE86" s="180">
        <v>0</v>
      </c>
      <c r="AF86" s="180">
        <v>0</v>
      </c>
      <c r="AG86" s="180">
        <v>0</v>
      </c>
      <c r="AH86" s="180">
        <v>0</v>
      </c>
      <c r="AI86" s="180">
        <v>0</v>
      </c>
      <c r="AJ86" s="180">
        <v>0</v>
      </c>
      <c r="AK86" s="180">
        <v>0</v>
      </c>
      <c r="AL86" s="180">
        <v>0</v>
      </c>
      <c r="AM86" s="180">
        <v>0</v>
      </c>
      <c r="AN86" s="180">
        <v>0</v>
      </c>
      <c r="AO86" s="180">
        <v>0</v>
      </c>
      <c r="AP86" s="180">
        <v>0</v>
      </c>
      <c r="AQ86" s="180">
        <v>0</v>
      </c>
      <c r="AR86" s="180">
        <v>0</v>
      </c>
      <c r="AS86" s="180">
        <v>0</v>
      </c>
      <c r="AT86" s="180">
        <v>0</v>
      </c>
      <c r="AU86" s="180">
        <v>0</v>
      </c>
      <c r="AV86" s="180">
        <v>0</v>
      </c>
      <c r="AW86" s="180">
        <v>0</v>
      </c>
      <c r="AX86" s="180">
        <v>0</v>
      </c>
      <c r="AY86" s="180">
        <v>0</v>
      </c>
      <c r="AZ86" s="180">
        <v>0</v>
      </c>
      <c r="BA86" s="180">
        <v>0</v>
      </c>
      <c r="BB86" s="180">
        <v>0</v>
      </c>
      <c r="BC86" s="180">
        <v>0</v>
      </c>
      <c r="BD86" s="180">
        <v>0</v>
      </c>
      <c r="BE86" s="180">
        <v>0</v>
      </c>
      <c r="BF86" s="180">
        <v>0</v>
      </c>
      <c r="BG86" s="180">
        <v>0</v>
      </c>
      <c r="BH86" s="180">
        <v>0</v>
      </c>
      <c r="BI86" s="180">
        <v>0</v>
      </c>
      <c r="BJ86" s="180">
        <v>0</v>
      </c>
      <c r="BK86" s="211">
        <f t="shared" si="56"/>
        <v>772.60673407986155</v>
      </c>
      <c r="BL86" s="370"/>
    </row>
    <row r="87" spans="1:64" s="195" customFormat="1" ht="15.75" customHeight="1" x14ac:dyDescent="0.3">
      <c r="A87" s="369">
        <v>2400629</v>
      </c>
      <c r="B87" s="179">
        <v>15</v>
      </c>
      <c r="C87" s="180">
        <v>349.12358387492969</v>
      </c>
      <c r="D87" s="205">
        <f t="shared" si="55"/>
        <v>0.79050000000000009</v>
      </c>
      <c r="E87" s="181"/>
      <c r="F87" s="181"/>
      <c r="G87" s="181"/>
      <c r="H87" s="181"/>
      <c r="I87" s="181"/>
      <c r="J87" s="181"/>
      <c r="K87" s="180">
        <v>275.98219305313194</v>
      </c>
      <c r="L87" s="180">
        <v>275.98219305313194</v>
      </c>
      <c r="M87" s="180">
        <v>275.98219305313194</v>
      </c>
      <c r="N87" s="180">
        <v>275.98219305313194</v>
      </c>
      <c r="O87" s="180">
        <v>275.98219305313194</v>
      </c>
      <c r="P87" s="180">
        <v>275.98219305313194</v>
      </c>
      <c r="Q87" s="180">
        <v>275.98219305313194</v>
      </c>
      <c r="R87" s="180">
        <v>275.98219305313194</v>
      </c>
      <c r="S87" s="180">
        <v>275.98219305313194</v>
      </c>
      <c r="T87" s="180">
        <v>275.98219305313194</v>
      </c>
      <c r="U87" s="180">
        <v>275.98219305313194</v>
      </c>
      <c r="V87" s="180">
        <v>275.98219305313194</v>
      </c>
      <c r="W87" s="180">
        <v>275.98219305313194</v>
      </c>
      <c r="X87" s="180">
        <v>275.98219305313194</v>
      </c>
      <c r="Y87" s="180">
        <v>275.98219305313194</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211">
        <f t="shared" si="56"/>
        <v>4139.7328957969803</v>
      </c>
      <c r="BL87" s="370"/>
    </row>
    <row r="88" spans="1:64" s="195" customFormat="1" ht="15.75" customHeight="1" x14ac:dyDescent="0.3">
      <c r="A88" s="369">
        <v>2400681</v>
      </c>
      <c r="B88" s="179">
        <v>13</v>
      </c>
      <c r="C88" s="180">
        <v>93.873370679546284</v>
      </c>
      <c r="D88" s="205">
        <f t="shared" si="55"/>
        <v>0.79050000000000009</v>
      </c>
      <c r="E88" s="181"/>
      <c r="F88" s="181"/>
      <c r="G88" s="181"/>
      <c r="H88" s="181"/>
      <c r="I88" s="181"/>
      <c r="J88" s="181"/>
      <c r="K88" s="180">
        <v>74.206899522181345</v>
      </c>
      <c r="L88" s="180">
        <v>74.206899522181345</v>
      </c>
      <c r="M88" s="180">
        <v>74.206899522181345</v>
      </c>
      <c r="N88" s="180">
        <v>74.206899522181345</v>
      </c>
      <c r="O88" s="180">
        <v>74.206899522181345</v>
      </c>
      <c r="P88" s="180">
        <v>74.206899522181345</v>
      </c>
      <c r="Q88" s="180">
        <v>74.206899522181345</v>
      </c>
      <c r="R88" s="180">
        <v>74.206899522181345</v>
      </c>
      <c r="S88" s="180">
        <v>74.206899522181345</v>
      </c>
      <c r="T88" s="180">
        <v>74.206899522181345</v>
      </c>
      <c r="U88" s="180">
        <v>74.206899522181345</v>
      </c>
      <c r="V88" s="180">
        <v>74.206899522181345</v>
      </c>
      <c r="W88" s="180">
        <v>74.206899522181345</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211">
        <f t="shared" si="56"/>
        <v>964.68969378835777</v>
      </c>
      <c r="BL88" s="370"/>
    </row>
    <row r="89" spans="1:64" s="195" customFormat="1" ht="15.75" customHeight="1" x14ac:dyDescent="0.3">
      <c r="A89" s="369">
        <v>2400800</v>
      </c>
      <c r="B89" s="179">
        <v>15</v>
      </c>
      <c r="C89" s="180">
        <v>502.31319013025382</v>
      </c>
      <c r="D89" s="205">
        <f t="shared" si="55"/>
        <v>0.79049999999999998</v>
      </c>
      <c r="E89" s="181"/>
      <c r="F89" s="181"/>
      <c r="G89" s="181"/>
      <c r="H89" s="181"/>
      <c r="I89" s="181"/>
      <c r="J89" s="181"/>
      <c r="K89" s="180">
        <v>397.07857679796564</v>
      </c>
      <c r="L89" s="180">
        <v>397.07857679796564</v>
      </c>
      <c r="M89" s="180">
        <v>397.07857679796564</v>
      </c>
      <c r="N89" s="180">
        <v>397.07857679796564</v>
      </c>
      <c r="O89" s="180">
        <v>397.07857679796564</v>
      </c>
      <c r="P89" s="180">
        <v>397.07857679796564</v>
      </c>
      <c r="Q89" s="180">
        <v>397.07857679796564</v>
      </c>
      <c r="R89" s="180">
        <v>397.07857679796564</v>
      </c>
      <c r="S89" s="180">
        <v>397.07857679796564</v>
      </c>
      <c r="T89" s="180">
        <v>397.07857679796564</v>
      </c>
      <c r="U89" s="180">
        <v>397.07857679796564</v>
      </c>
      <c r="V89" s="180">
        <v>397.07857679796564</v>
      </c>
      <c r="W89" s="180">
        <v>397.07857679796564</v>
      </c>
      <c r="X89" s="180">
        <v>397.07857679796564</v>
      </c>
      <c r="Y89" s="180">
        <v>397.07857679796564</v>
      </c>
      <c r="Z89" s="180">
        <v>0</v>
      </c>
      <c r="AA89" s="180">
        <v>0</v>
      </c>
      <c r="AB89" s="180">
        <v>0</v>
      </c>
      <c r="AC89" s="180">
        <v>0</v>
      </c>
      <c r="AD89" s="180">
        <v>0</v>
      </c>
      <c r="AE89" s="180">
        <v>0</v>
      </c>
      <c r="AF89" s="180">
        <v>0</v>
      </c>
      <c r="AG89" s="180">
        <v>0</v>
      </c>
      <c r="AH89" s="180">
        <v>0</v>
      </c>
      <c r="AI89" s="180">
        <v>0</v>
      </c>
      <c r="AJ89" s="180">
        <v>0</v>
      </c>
      <c r="AK89" s="180">
        <v>0</v>
      </c>
      <c r="AL89" s="180">
        <v>0</v>
      </c>
      <c r="AM89" s="180">
        <v>0</v>
      </c>
      <c r="AN89" s="180">
        <v>0</v>
      </c>
      <c r="AO89" s="180">
        <v>0</v>
      </c>
      <c r="AP89" s="180">
        <v>0</v>
      </c>
      <c r="AQ89" s="180">
        <v>0</v>
      </c>
      <c r="AR89" s="180">
        <v>0</v>
      </c>
      <c r="AS89" s="180">
        <v>0</v>
      </c>
      <c r="AT89" s="180">
        <v>0</v>
      </c>
      <c r="AU89" s="180">
        <v>0</v>
      </c>
      <c r="AV89" s="180">
        <v>0</v>
      </c>
      <c r="AW89" s="180">
        <v>0</v>
      </c>
      <c r="AX89" s="180">
        <v>0</v>
      </c>
      <c r="AY89" s="180">
        <v>0</v>
      </c>
      <c r="AZ89" s="180">
        <v>0</v>
      </c>
      <c r="BA89" s="180">
        <v>0</v>
      </c>
      <c r="BB89" s="180">
        <v>0</v>
      </c>
      <c r="BC89" s="180">
        <v>0</v>
      </c>
      <c r="BD89" s="180">
        <v>0</v>
      </c>
      <c r="BE89" s="180">
        <v>0</v>
      </c>
      <c r="BF89" s="180">
        <v>0</v>
      </c>
      <c r="BG89" s="180">
        <v>0</v>
      </c>
      <c r="BH89" s="180">
        <v>0</v>
      </c>
      <c r="BI89" s="180">
        <v>0</v>
      </c>
      <c r="BJ89" s="180">
        <v>0</v>
      </c>
      <c r="BK89" s="211">
        <f t="shared" si="56"/>
        <v>5956.1786519694851</v>
      </c>
      <c r="BL89" s="370"/>
    </row>
    <row r="90" spans="1:64" s="195" customFormat="1" ht="15.75" customHeight="1" x14ac:dyDescent="0.3">
      <c r="A90" s="369">
        <v>2400806</v>
      </c>
      <c r="B90" s="179">
        <v>8.6</v>
      </c>
      <c r="C90" s="180">
        <v>5.048560815393925</v>
      </c>
      <c r="D90" s="205">
        <f t="shared" si="55"/>
        <v>0.79049999999999998</v>
      </c>
      <c r="E90" s="181"/>
      <c r="F90" s="181"/>
      <c r="G90" s="181"/>
      <c r="H90" s="181"/>
      <c r="I90" s="181"/>
      <c r="J90" s="181"/>
      <c r="K90" s="180">
        <v>3.9908873245688974</v>
      </c>
      <c r="L90" s="180">
        <v>3.9908873245688974</v>
      </c>
      <c r="M90" s="180">
        <v>3.9908873245688974</v>
      </c>
      <c r="N90" s="180">
        <v>3.9908873245688974</v>
      </c>
      <c r="O90" s="180">
        <v>3.9908873245688974</v>
      </c>
      <c r="P90" s="180">
        <v>3.9908873245688974</v>
      </c>
      <c r="Q90" s="180">
        <v>3.9908873245688974</v>
      </c>
      <c r="R90" s="180">
        <v>3.9908873245688974</v>
      </c>
      <c r="S90" s="180">
        <v>2.3945323947413368</v>
      </c>
      <c r="T90" s="180">
        <v>0</v>
      </c>
      <c r="U90" s="180">
        <v>0</v>
      </c>
      <c r="V90" s="180">
        <v>0</v>
      </c>
      <c r="W90" s="180">
        <v>0</v>
      </c>
      <c r="X90" s="180">
        <v>0</v>
      </c>
      <c r="Y90" s="180">
        <v>0</v>
      </c>
      <c r="Z90" s="180">
        <v>0</v>
      </c>
      <c r="AA90" s="180">
        <v>0</v>
      </c>
      <c r="AB90" s="180">
        <v>0</v>
      </c>
      <c r="AC90" s="180">
        <v>0</v>
      </c>
      <c r="AD90" s="180">
        <v>0</v>
      </c>
      <c r="AE90" s="180">
        <v>0</v>
      </c>
      <c r="AF90" s="180">
        <v>0</v>
      </c>
      <c r="AG90" s="180">
        <v>0</v>
      </c>
      <c r="AH90" s="180">
        <v>0</v>
      </c>
      <c r="AI90" s="180">
        <v>0</v>
      </c>
      <c r="AJ90" s="180">
        <v>0</v>
      </c>
      <c r="AK90" s="180">
        <v>0</v>
      </c>
      <c r="AL90" s="180">
        <v>0</v>
      </c>
      <c r="AM90" s="180">
        <v>0</v>
      </c>
      <c r="AN90" s="180">
        <v>0</v>
      </c>
      <c r="AO90" s="180">
        <v>0</v>
      </c>
      <c r="AP90" s="180">
        <v>0</v>
      </c>
      <c r="AQ90" s="180">
        <v>0</v>
      </c>
      <c r="AR90" s="180">
        <v>0</v>
      </c>
      <c r="AS90" s="180">
        <v>0</v>
      </c>
      <c r="AT90" s="180">
        <v>0</v>
      </c>
      <c r="AU90" s="180">
        <v>0</v>
      </c>
      <c r="AV90" s="180">
        <v>0</v>
      </c>
      <c r="AW90" s="180">
        <v>0</v>
      </c>
      <c r="AX90" s="180">
        <v>0</v>
      </c>
      <c r="AY90" s="180">
        <v>0</v>
      </c>
      <c r="AZ90" s="180">
        <v>0</v>
      </c>
      <c r="BA90" s="180">
        <v>0</v>
      </c>
      <c r="BB90" s="180">
        <v>0</v>
      </c>
      <c r="BC90" s="180">
        <v>0</v>
      </c>
      <c r="BD90" s="180">
        <v>0</v>
      </c>
      <c r="BE90" s="180">
        <v>0</v>
      </c>
      <c r="BF90" s="180">
        <v>0</v>
      </c>
      <c r="BG90" s="180">
        <v>0</v>
      </c>
      <c r="BH90" s="180">
        <v>0</v>
      </c>
      <c r="BI90" s="180">
        <v>0</v>
      </c>
      <c r="BJ90" s="180">
        <v>0</v>
      </c>
      <c r="BK90" s="211">
        <f t="shared" si="56"/>
        <v>34.321630991292523</v>
      </c>
      <c r="BL90" s="370"/>
    </row>
    <row r="91" spans="1:64" s="195" customFormat="1" ht="15.75" customHeight="1" x14ac:dyDescent="0.3">
      <c r="A91" s="369">
        <v>2400857</v>
      </c>
      <c r="B91" s="179">
        <v>17.399999999999999</v>
      </c>
      <c r="C91" s="180">
        <v>6.5398426326552492</v>
      </c>
      <c r="D91" s="205">
        <f t="shared" si="55"/>
        <v>0.79049999999999987</v>
      </c>
      <c r="E91" s="181"/>
      <c r="F91" s="181"/>
      <c r="G91" s="181"/>
      <c r="H91" s="181"/>
      <c r="I91" s="181"/>
      <c r="J91" s="181"/>
      <c r="K91" s="180">
        <v>5.1697456011139735</v>
      </c>
      <c r="L91" s="180">
        <v>5.1697456011139735</v>
      </c>
      <c r="M91" s="180">
        <v>5.1697456011139735</v>
      </c>
      <c r="N91" s="180">
        <v>5.1697456011139735</v>
      </c>
      <c r="O91" s="180">
        <v>5.1697456011139735</v>
      </c>
      <c r="P91" s="180">
        <v>5.1697456011139735</v>
      </c>
      <c r="Q91" s="180">
        <v>5.1697456011139735</v>
      </c>
      <c r="R91" s="180">
        <v>5.1697456011139735</v>
      </c>
      <c r="S91" s="180">
        <v>5.1697456011139735</v>
      </c>
      <c r="T91" s="180">
        <v>5.1697456011139735</v>
      </c>
      <c r="U91" s="180">
        <v>5.1697456011139735</v>
      </c>
      <c r="V91" s="180">
        <v>5.1697456011139735</v>
      </c>
      <c r="W91" s="180">
        <v>5.1697456011139735</v>
      </c>
      <c r="X91" s="180">
        <v>5.1697456011139735</v>
      </c>
      <c r="Y91" s="180">
        <v>5.1697456011139735</v>
      </c>
      <c r="Z91" s="180">
        <v>5.1697456011139735</v>
      </c>
      <c r="AA91" s="180">
        <v>5.1697456011139735</v>
      </c>
      <c r="AB91" s="180">
        <v>2.0678982404455821</v>
      </c>
      <c r="AC91" s="180">
        <v>0</v>
      </c>
      <c r="AD91" s="180">
        <v>0</v>
      </c>
      <c r="AE91" s="180">
        <v>0</v>
      </c>
      <c r="AF91" s="180">
        <v>0</v>
      </c>
      <c r="AG91" s="180">
        <v>0</v>
      </c>
      <c r="AH91" s="180">
        <v>0</v>
      </c>
      <c r="AI91" s="180">
        <v>0</v>
      </c>
      <c r="AJ91" s="180">
        <v>0</v>
      </c>
      <c r="AK91" s="180">
        <v>0</v>
      </c>
      <c r="AL91" s="180">
        <v>0</v>
      </c>
      <c r="AM91" s="180">
        <v>0</v>
      </c>
      <c r="AN91" s="180">
        <v>0</v>
      </c>
      <c r="AO91" s="180">
        <v>0</v>
      </c>
      <c r="AP91" s="180">
        <v>0</v>
      </c>
      <c r="AQ91" s="180">
        <v>0</v>
      </c>
      <c r="AR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211">
        <f t="shared" si="56"/>
        <v>89.953573459383136</v>
      </c>
      <c r="BL91" s="370"/>
    </row>
    <row r="92" spans="1:64" s="195" customFormat="1" ht="15.75" customHeight="1" x14ac:dyDescent="0.3">
      <c r="A92" s="369">
        <v>2400907</v>
      </c>
      <c r="B92" s="179">
        <v>8</v>
      </c>
      <c r="C92" s="180">
        <v>5.6018906844924814</v>
      </c>
      <c r="D92" s="205">
        <f t="shared" si="55"/>
        <v>0.79049999999999998</v>
      </c>
      <c r="E92" s="181"/>
      <c r="F92" s="181"/>
      <c r="G92" s="181"/>
      <c r="H92" s="181"/>
      <c r="I92" s="181"/>
      <c r="J92" s="181"/>
      <c r="K92" s="180">
        <v>4.4282945860913063</v>
      </c>
      <c r="L92" s="180">
        <v>4.4282945860913063</v>
      </c>
      <c r="M92" s="180">
        <v>4.4282945860913063</v>
      </c>
      <c r="N92" s="180">
        <v>4.4282945860913063</v>
      </c>
      <c r="O92" s="180">
        <v>4.4282945860913063</v>
      </c>
      <c r="P92" s="180">
        <v>4.4282945860913063</v>
      </c>
      <c r="Q92" s="180">
        <v>4.4282945860913063</v>
      </c>
      <c r="R92" s="180">
        <v>4.4282945860913063</v>
      </c>
      <c r="S92" s="180">
        <v>0</v>
      </c>
      <c r="T92" s="180">
        <v>0</v>
      </c>
      <c r="U92" s="180">
        <v>0</v>
      </c>
      <c r="V92" s="180">
        <v>0</v>
      </c>
      <c r="W92" s="180">
        <v>0</v>
      </c>
      <c r="X92" s="180">
        <v>0</v>
      </c>
      <c r="Y92" s="180">
        <v>0</v>
      </c>
      <c r="Z92" s="180">
        <v>0</v>
      </c>
      <c r="AA92" s="180">
        <v>0</v>
      </c>
      <c r="AB92" s="180">
        <v>0</v>
      </c>
      <c r="AC92" s="180">
        <v>0</v>
      </c>
      <c r="AD92" s="180">
        <v>0</v>
      </c>
      <c r="AE92" s="180">
        <v>0</v>
      </c>
      <c r="AF92" s="180">
        <v>0</v>
      </c>
      <c r="AG92" s="180">
        <v>0</v>
      </c>
      <c r="AH92" s="180">
        <v>0</v>
      </c>
      <c r="AI92" s="180">
        <v>0</v>
      </c>
      <c r="AJ92" s="180">
        <v>0</v>
      </c>
      <c r="AK92" s="180">
        <v>0</v>
      </c>
      <c r="AL92" s="180">
        <v>0</v>
      </c>
      <c r="AM92" s="180">
        <v>0</v>
      </c>
      <c r="AN92" s="180">
        <v>0</v>
      </c>
      <c r="AO92" s="180">
        <v>0</v>
      </c>
      <c r="AP92" s="180">
        <v>0</v>
      </c>
      <c r="AQ92" s="180">
        <v>0</v>
      </c>
      <c r="AR92" s="180">
        <v>0</v>
      </c>
      <c r="AS92" s="180">
        <v>0</v>
      </c>
      <c r="AT92" s="180">
        <v>0</v>
      </c>
      <c r="AU92" s="180">
        <v>0</v>
      </c>
      <c r="AV92" s="180">
        <v>0</v>
      </c>
      <c r="AW92" s="180">
        <v>0</v>
      </c>
      <c r="AX92" s="180">
        <v>0</v>
      </c>
      <c r="AY92" s="180">
        <v>0</v>
      </c>
      <c r="AZ92" s="180">
        <v>0</v>
      </c>
      <c r="BA92" s="180">
        <v>0</v>
      </c>
      <c r="BB92" s="180">
        <v>0</v>
      </c>
      <c r="BC92" s="180">
        <v>0</v>
      </c>
      <c r="BD92" s="180">
        <v>0</v>
      </c>
      <c r="BE92" s="180">
        <v>0</v>
      </c>
      <c r="BF92" s="180">
        <v>0</v>
      </c>
      <c r="BG92" s="180">
        <v>0</v>
      </c>
      <c r="BH92" s="180">
        <v>0</v>
      </c>
      <c r="BI92" s="180">
        <v>0</v>
      </c>
      <c r="BJ92" s="180">
        <v>0</v>
      </c>
      <c r="BK92" s="211">
        <f t="shared" si="56"/>
        <v>35.426356688730444</v>
      </c>
      <c r="BL92" s="370"/>
    </row>
    <row r="93" spans="1:64" s="195" customFormat="1" ht="15.75" customHeight="1" x14ac:dyDescent="0.3">
      <c r="A93" s="369">
        <v>2400989</v>
      </c>
      <c r="B93" s="179">
        <v>13</v>
      </c>
      <c r="C93" s="180">
        <v>145.108738429948</v>
      </c>
      <c r="D93" s="205">
        <f t="shared" si="55"/>
        <v>0.79050000000000009</v>
      </c>
      <c r="E93" s="181"/>
      <c r="F93" s="181"/>
      <c r="G93" s="181"/>
      <c r="H93" s="181"/>
      <c r="I93" s="181"/>
      <c r="J93" s="181"/>
      <c r="K93" s="180">
        <v>114.70845772887391</v>
      </c>
      <c r="L93" s="180">
        <v>114.70845772887391</v>
      </c>
      <c r="M93" s="180">
        <v>114.70845772887391</v>
      </c>
      <c r="N93" s="180">
        <v>114.70845772887391</v>
      </c>
      <c r="O93" s="180">
        <v>114.70845772887391</v>
      </c>
      <c r="P93" s="180">
        <v>114.70845772887391</v>
      </c>
      <c r="Q93" s="180">
        <v>114.70845772887391</v>
      </c>
      <c r="R93" s="180">
        <v>114.70845772887391</v>
      </c>
      <c r="S93" s="180">
        <v>114.70845772887391</v>
      </c>
      <c r="T93" s="180">
        <v>114.70845772887391</v>
      </c>
      <c r="U93" s="180">
        <v>114.70845772887391</v>
      </c>
      <c r="V93" s="180">
        <v>114.70845772887391</v>
      </c>
      <c r="W93" s="180">
        <v>114.70845772887391</v>
      </c>
      <c r="X93" s="180">
        <v>0</v>
      </c>
      <c r="Y93" s="180">
        <v>0</v>
      </c>
      <c r="Z93" s="180">
        <v>0</v>
      </c>
      <c r="AA93" s="180">
        <v>0</v>
      </c>
      <c r="AB93" s="180">
        <v>0</v>
      </c>
      <c r="AC93" s="180">
        <v>0</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v>0</v>
      </c>
      <c r="AT93" s="180">
        <v>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211">
        <f t="shared" si="56"/>
        <v>1491.2099504753612</v>
      </c>
      <c r="BL93" s="370"/>
    </row>
    <row r="94" spans="1:64" s="195" customFormat="1" ht="15.75" customHeight="1" x14ac:dyDescent="0.3">
      <c r="A94" s="369">
        <v>2401059</v>
      </c>
      <c r="B94" s="179">
        <v>15</v>
      </c>
      <c r="C94" s="180">
        <v>41.275588517698182</v>
      </c>
      <c r="D94" s="205">
        <f t="shared" si="55"/>
        <v>1</v>
      </c>
      <c r="E94" s="181"/>
      <c r="F94" s="181"/>
      <c r="G94" s="181"/>
      <c r="H94" s="181"/>
      <c r="I94" s="181"/>
      <c r="J94" s="181"/>
      <c r="K94" s="180">
        <v>41.275588517698182</v>
      </c>
      <c r="L94" s="180">
        <v>41.275588517698182</v>
      </c>
      <c r="M94" s="180">
        <v>41.275588517698182</v>
      </c>
      <c r="N94" s="180">
        <v>41.275588517698182</v>
      </c>
      <c r="O94" s="180">
        <v>41.275588517698182</v>
      </c>
      <c r="P94" s="180">
        <v>41.275588517698182</v>
      </c>
      <c r="Q94" s="180">
        <v>41.275588517698182</v>
      </c>
      <c r="R94" s="180">
        <v>41.275588517698182</v>
      </c>
      <c r="S94" s="180">
        <v>41.275588517698182</v>
      </c>
      <c r="T94" s="180">
        <v>41.275588517698182</v>
      </c>
      <c r="U94" s="180">
        <v>41.275588517698182</v>
      </c>
      <c r="V94" s="180">
        <v>41.275588517698182</v>
      </c>
      <c r="W94" s="180">
        <v>41.275588517698182</v>
      </c>
      <c r="X94" s="180">
        <v>41.275588517698182</v>
      </c>
      <c r="Y94" s="180">
        <v>41.275588517698182</v>
      </c>
      <c r="Z94" s="180">
        <v>0</v>
      </c>
      <c r="AA94" s="180">
        <v>0</v>
      </c>
      <c r="AB94" s="180">
        <v>0</v>
      </c>
      <c r="AC94" s="180">
        <v>0</v>
      </c>
      <c r="AD94" s="180">
        <v>0</v>
      </c>
      <c r="AE94" s="180">
        <v>0</v>
      </c>
      <c r="AF94" s="180">
        <v>0</v>
      </c>
      <c r="AG94" s="180">
        <v>0</v>
      </c>
      <c r="AH94" s="180">
        <v>0</v>
      </c>
      <c r="AI94" s="180">
        <v>0</v>
      </c>
      <c r="AJ94" s="180">
        <v>0</v>
      </c>
      <c r="AK94" s="180">
        <v>0</v>
      </c>
      <c r="AL94" s="180">
        <v>0</v>
      </c>
      <c r="AM94" s="180">
        <v>0</v>
      </c>
      <c r="AN94" s="180">
        <v>0</v>
      </c>
      <c r="AO94" s="180">
        <v>0</v>
      </c>
      <c r="AP94" s="180">
        <v>0</v>
      </c>
      <c r="AQ94" s="180">
        <v>0</v>
      </c>
      <c r="AR94" s="180">
        <v>0</v>
      </c>
      <c r="AS94" s="180">
        <v>0</v>
      </c>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211">
        <f t="shared" si="56"/>
        <v>619.13382776547269</v>
      </c>
      <c r="BL94" s="370"/>
    </row>
    <row r="95" spans="1:64" s="195" customFormat="1" ht="15.75" customHeight="1" x14ac:dyDescent="0.3">
      <c r="A95" s="369">
        <v>2401104</v>
      </c>
      <c r="B95" s="179">
        <v>25</v>
      </c>
      <c r="C95" s="180">
        <v>48.451372392694154</v>
      </c>
      <c r="D95" s="205">
        <f t="shared" si="55"/>
        <v>0.79049999999999998</v>
      </c>
      <c r="E95" s="181"/>
      <c r="F95" s="181"/>
      <c r="G95" s="181"/>
      <c r="H95" s="181"/>
      <c r="I95" s="181"/>
      <c r="J95" s="181"/>
      <c r="K95" s="180">
        <v>38.300809876424729</v>
      </c>
      <c r="L95" s="180">
        <v>38.300809876424729</v>
      </c>
      <c r="M95" s="180">
        <v>38.300809876424729</v>
      </c>
      <c r="N95" s="180">
        <v>38.300809876424729</v>
      </c>
      <c r="O95" s="180">
        <v>38.300809876424729</v>
      </c>
      <c r="P95" s="180">
        <v>38.300809876424729</v>
      </c>
      <c r="Q95" s="180">
        <v>38.300809876424729</v>
      </c>
      <c r="R95" s="180">
        <v>38.300809876424729</v>
      </c>
      <c r="S95" s="180">
        <v>38.300809876424729</v>
      </c>
      <c r="T95" s="180">
        <v>38.300809876424729</v>
      </c>
      <c r="U95" s="180">
        <v>38.300809876424729</v>
      </c>
      <c r="V95" s="180">
        <v>38.300809876424729</v>
      </c>
      <c r="W95" s="180">
        <v>38.300809876424729</v>
      </c>
      <c r="X95" s="180">
        <v>38.300809876424729</v>
      </c>
      <c r="Y95" s="180">
        <v>38.300809876424729</v>
      </c>
      <c r="Z95" s="180">
        <v>38.300809876424729</v>
      </c>
      <c r="AA95" s="180">
        <v>38.300809876424729</v>
      </c>
      <c r="AB95" s="180">
        <v>38.300809876424729</v>
      </c>
      <c r="AC95" s="180">
        <v>38.300809876424729</v>
      </c>
      <c r="AD95" s="180">
        <v>38.300809876424729</v>
      </c>
      <c r="AE95" s="180">
        <v>38.300809876424729</v>
      </c>
      <c r="AF95" s="180">
        <v>38.300809876424729</v>
      </c>
      <c r="AG95" s="180">
        <v>38.300809876424729</v>
      </c>
      <c r="AH95" s="180">
        <v>38.300809876424729</v>
      </c>
      <c r="AI95" s="180">
        <v>38.300809876424729</v>
      </c>
      <c r="AJ95" s="180">
        <v>0</v>
      </c>
      <c r="AK95" s="180">
        <v>0</v>
      </c>
      <c r="AL95" s="180">
        <v>0</v>
      </c>
      <c r="AM95" s="180">
        <v>0</v>
      </c>
      <c r="AN95" s="180">
        <v>0</v>
      </c>
      <c r="AO95" s="180">
        <v>0</v>
      </c>
      <c r="AP95" s="180">
        <v>0</v>
      </c>
      <c r="AQ95" s="180">
        <v>0</v>
      </c>
      <c r="AR95" s="180">
        <v>0</v>
      </c>
      <c r="AS95" s="180">
        <v>0</v>
      </c>
      <c r="AT95" s="180">
        <v>0</v>
      </c>
      <c r="AU95" s="180">
        <v>0</v>
      </c>
      <c r="AV95" s="180">
        <v>0</v>
      </c>
      <c r="AW95" s="180">
        <v>0</v>
      </c>
      <c r="AX95" s="180">
        <v>0</v>
      </c>
      <c r="AY95" s="180">
        <v>0</v>
      </c>
      <c r="AZ95" s="180">
        <v>0</v>
      </c>
      <c r="BA95" s="180">
        <v>0</v>
      </c>
      <c r="BB95" s="180">
        <v>0</v>
      </c>
      <c r="BC95" s="180">
        <v>0</v>
      </c>
      <c r="BD95" s="180">
        <v>0</v>
      </c>
      <c r="BE95" s="180">
        <v>0</v>
      </c>
      <c r="BF95" s="180">
        <v>0</v>
      </c>
      <c r="BG95" s="180">
        <v>0</v>
      </c>
      <c r="BH95" s="180">
        <v>0</v>
      </c>
      <c r="BI95" s="180">
        <v>0</v>
      </c>
      <c r="BJ95" s="180">
        <v>0</v>
      </c>
      <c r="BK95" s="211">
        <f t="shared" si="56"/>
        <v>957.52024691061854</v>
      </c>
      <c r="BL95" s="370"/>
    </row>
    <row r="96" spans="1:64" s="195" customFormat="1" ht="15.75" customHeight="1" x14ac:dyDescent="0.3">
      <c r="A96" s="369">
        <v>2401214</v>
      </c>
      <c r="B96" s="179">
        <v>15</v>
      </c>
      <c r="C96" s="180">
        <v>79.838387453858218</v>
      </c>
      <c r="D96" s="205">
        <f t="shared" si="55"/>
        <v>0.79049999999999998</v>
      </c>
      <c r="E96" s="181"/>
      <c r="F96" s="181"/>
      <c r="G96" s="181"/>
      <c r="H96" s="181"/>
      <c r="I96" s="181"/>
      <c r="J96" s="181"/>
      <c r="K96" s="180">
        <v>63.11224528227492</v>
      </c>
      <c r="L96" s="180">
        <v>63.11224528227492</v>
      </c>
      <c r="M96" s="180">
        <v>63.11224528227492</v>
      </c>
      <c r="N96" s="180">
        <v>63.11224528227492</v>
      </c>
      <c r="O96" s="180">
        <v>63.11224528227492</v>
      </c>
      <c r="P96" s="180">
        <v>63.11224528227492</v>
      </c>
      <c r="Q96" s="180">
        <v>63.11224528227492</v>
      </c>
      <c r="R96" s="180">
        <v>63.11224528227492</v>
      </c>
      <c r="S96" s="180">
        <v>63.11224528227492</v>
      </c>
      <c r="T96" s="180">
        <v>63.11224528227492</v>
      </c>
      <c r="U96" s="180">
        <v>63.11224528227492</v>
      </c>
      <c r="V96" s="180">
        <v>63.11224528227492</v>
      </c>
      <c r="W96" s="180">
        <v>63.11224528227492</v>
      </c>
      <c r="X96" s="180">
        <v>63.11224528227492</v>
      </c>
      <c r="Y96" s="180">
        <v>63.11224528227492</v>
      </c>
      <c r="Z96" s="180">
        <v>0</v>
      </c>
      <c r="AA96" s="180">
        <v>0</v>
      </c>
      <c r="AB96" s="180">
        <v>0</v>
      </c>
      <c r="AC96" s="180">
        <v>0</v>
      </c>
      <c r="AD96" s="180">
        <v>0</v>
      </c>
      <c r="AE96" s="180">
        <v>0</v>
      </c>
      <c r="AF96" s="180">
        <v>0</v>
      </c>
      <c r="AG96" s="180">
        <v>0</v>
      </c>
      <c r="AH96" s="180">
        <v>0</v>
      </c>
      <c r="AI96" s="180">
        <v>0</v>
      </c>
      <c r="AJ96" s="180">
        <v>0</v>
      </c>
      <c r="AK96" s="180">
        <v>0</v>
      </c>
      <c r="AL96" s="180">
        <v>0</v>
      </c>
      <c r="AM96" s="180">
        <v>0</v>
      </c>
      <c r="AN96" s="180">
        <v>0</v>
      </c>
      <c r="AO96" s="180">
        <v>0</v>
      </c>
      <c r="AP96" s="180">
        <v>0</v>
      </c>
      <c r="AQ96" s="180">
        <v>0</v>
      </c>
      <c r="AR96" s="180">
        <v>0</v>
      </c>
      <c r="AS96" s="180">
        <v>0</v>
      </c>
      <c r="AT96" s="180">
        <v>0</v>
      </c>
      <c r="AU96" s="180">
        <v>0</v>
      </c>
      <c r="AV96" s="180">
        <v>0</v>
      </c>
      <c r="AW96" s="180">
        <v>0</v>
      </c>
      <c r="AX96" s="180">
        <v>0</v>
      </c>
      <c r="AY96" s="180">
        <v>0</v>
      </c>
      <c r="AZ96" s="180">
        <v>0</v>
      </c>
      <c r="BA96" s="180">
        <v>0</v>
      </c>
      <c r="BB96" s="180">
        <v>0</v>
      </c>
      <c r="BC96" s="180">
        <v>0</v>
      </c>
      <c r="BD96" s="180">
        <v>0</v>
      </c>
      <c r="BE96" s="180">
        <v>0</v>
      </c>
      <c r="BF96" s="180">
        <v>0</v>
      </c>
      <c r="BG96" s="180">
        <v>0</v>
      </c>
      <c r="BH96" s="180">
        <v>0</v>
      </c>
      <c r="BI96" s="180">
        <v>0</v>
      </c>
      <c r="BJ96" s="180">
        <v>0</v>
      </c>
      <c r="BK96" s="211">
        <f t="shared" si="56"/>
        <v>946.68367923412359</v>
      </c>
      <c r="BL96" s="370"/>
    </row>
    <row r="97" spans="1:64" s="195" customFormat="1" ht="15.75" customHeight="1" x14ac:dyDescent="0.3">
      <c r="A97" s="369">
        <v>2401340</v>
      </c>
      <c r="B97" s="179">
        <v>25</v>
      </c>
      <c r="C97" s="180">
        <v>11.36995458189203</v>
      </c>
      <c r="D97" s="205">
        <f t="shared" si="55"/>
        <v>0.79049999999999987</v>
      </c>
      <c r="E97" s="181"/>
      <c r="F97" s="181"/>
      <c r="G97" s="181"/>
      <c r="H97" s="181"/>
      <c r="I97" s="181"/>
      <c r="J97" s="181"/>
      <c r="K97" s="180">
        <v>8.9879490969856484</v>
      </c>
      <c r="L97" s="180">
        <v>8.9879490969856484</v>
      </c>
      <c r="M97" s="180">
        <v>8.9879490969856484</v>
      </c>
      <c r="N97" s="180">
        <v>8.9879490969856484</v>
      </c>
      <c r="O97" s="180">
        <v>8.9879490969856484</v>
      </c>
      <c r="P97" s="180">
        <v>8.9879490969856484</v>
      </c>
      <c r="Q97" s="180">
        <v>8.9879490969856484</v>
      </c>
      <c r="R97" s="180">
        <v>8.9879490969856484</v>
      </c>
      <c r="S97" s="180">
        <v>8.9879490969856484</v>
      </c>
      <c r="T97" s="180">
        <v>8.9879490969856484</v>
      </c>
      <c r="U97" s="180">
        <v>8.9879490969856484</v>
      </c>
      <c r="V97" s="180">
        <v>8.9879490969856484</v>
      </c>
      <c r="W97" s="180">
        <v>8.9879490969856484</v>
      </c>
      <c r="X97" s="180">
        <v>8.9879490969856484</v>
      </c>
      <c r="Y97" s="180">
        <v>8.9879490969856484</v>
      </c>
      <c r="Z97" s="180">
        <v>8.9879490969856484</v>
      </c>
      <c r="AA97" s="180">
        <v>8.9879490969856484</v>
      </c>
      <c r="AB97" s="180">
        <v>8.9879490969856484</v>
      </c>
      <c r="AC97" s="180">
        <v>8.9879490969856484</v>
      </c>
      <c r="AD97" s="180">
        <v>8.9879490969856484</v>
      </c>
      <c r="AE97" s="180">
        <v>8.9879490969856484</v>
      </c>
      <c r="AF97" s="180">
        <v>8.9879490969856484</v>
      </c>
      <c r="AG97" s="180">
        <v>8.9879490969856484</v>
      </c>
      <c r="AH97" s="180">
        <v>8.9879490969856484</v>
      </c>
      <c r="AI97" s="180">
        <v>8.9879490969856484</v>
      </c>
      <c r="AJ97" s="180">
        <v>0</v>
      </c>
      <c r="AK97" s="180">
        <v>0</v>
      </c>
      <c r="AL97" s="180">
        <v>0</v>
      </c>
      <c r="AM97" s="180">
        <v>0</v>
      </c>
      <c r="AN97" s="180">
        <v>0</v>
      </c>
      <c r="AO97" s="180">
        <v>0</v>
      </c>
      <c r="AP97" s="180">
        <v>0</v>
      </c>
      <c r="AQ97" s="180">
        <v>0</v>
      </c>
      <c r="AR97" s="180">
        <v>0</v>
      </c>
      <c r="AS97" s="180">
        <v>0</v>
      </c>
      <c r="AT97" s="180">
        <v>0</v>
      </c>
      <c r="AU97" s="180">
        <v>0</v>
      </c>
      <c r="AV97" s="180">
        <v>0</v>
      </c>
      <c r="AW97" s="180">
        <v>0</v>
      </c>
      <c r="AX97" s="180">
        <v>0</v>
      </c>
      <c r="AY97" s="180">
        <v>0</v>
      </c>
      <c r="AZ97" s="180">
        <v>0</v>
      </c>
      <c r="BA97" s="180">
        <v>0</v>
      </c>
      <c r="BB97" s="180">
        <v>0</v>
      </c>
      <c r="BC97" s="180">
        <v>0</v>
      </c>
      <c r="BD97" s="180">
        <v>0</v>
      </c>
      <c r="BE97" s="180">
        <v>0</v>
      </c>
      <c r="BF97" s="180">
        <v>0</v>
      </c>
      <c r="BG97" s="180">
        <v>0</v>
      </c>
      <c r="BH97" s="180">
        <v>0</v>
      </c>
      <c r="BI97" s="180">
        <v>0</v>
      </c>
      <c r="BJ97" s="180">
        <v>0</v>
      </c>
      <c r="BK97" s="211">
        <f t="shared" si="56"/>
        <v>224.69872742464128</v>
      </c>
      <c r="BL97" s="370"/>
    </row>
    <row r="98" spans="1:64" s="195" customFormat="1" ht="15.75" customHeight="1" x14ac:dyDescent="0.3">
      <c r="A98" s="369">
        <v>2401397</v>
      </c>
      <c r="B98" s="179">
        <v>13</v>
      </c>
      <c r="C98" s="180">
        <v>422.14823595531635</v>
      </c>
      <c r="D98" s="205">
        <f t="shared" si="55"/>
        <v>0.79049999999999987</v>
      </c>
      <c r="E98" s="181"/>
      <c r="F98" s="181"/>
      <c r="G98" s="181"/>
      <c r="H98" s="181"/>
      <c r="I98" s="181"/>
      <c r="J98" s="181"/>
      <c r="K98" s="180">
        <v>333.70818052267754</v>
      </c>
      <c r="L98" s="180">
        <v>333.70818052267754</v>
      </c>
      <c r="M98" s="180">
        <v>333.70818052267754</v>
      </c>
      <c r="N98" s="180">
        <v>333.70818052267754</v>
      </c>
      <c r="O98" s="180">
        <v>333.70818052267754</v>
      </c>
      <c r="P98" s="180">
        <v>333.70818052267754</v>
      </c>
      <c r="Q98" s="180">
        <v>333.70818052267754</v>
      </c>
      <c r="R98" s="180">
        <v>333.70818052267754</v>
      </c>
      <c r="S98" s="180">
        <v>333.70818052267754</v>
      </c>
      <c r="T98" s="180">
        <v>333.70818052267754</v>
      </c>
      <c r="U98" s="180">
        <v>333.70818052267754</v>
      </c>
      <c r="V98" s="180">
        <v>333.70818052267754</v>
      </c>
      <c r="W98" s="180">
        <v>333.70818052267754</v>
      </c>
      <c r="X98" s="180">
        <v>0</v>
      </c>
      <c r="Y98" s="180">
        <v>0</v>
      </c>
      <c r="Z98" s="180">
        <v>0</v>
      </c>
      <c r="AA98" s="180">
        <v>0</v>
      </c>
      <c r="AB98" s="180">
        <v>0</v>
      </c>
      <c r="AC98" s="180">
        <v>0</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S98" s="180">
        <v>0</v>
      </c>
      <c r="AT98" s="180">
        <v>0</v>
      </c>
      <c r="AU98" s="180">
        <v>0</v>
      </c>
      <c r="AV98" s="180">
        <v>0</v>
      </c>
      <c r="AW98" s="180">
        <v>0</v>
      </c>
      <c r="AX98" s="180">
        <v>0</v>
      </c>
      <c r="AY98" s="180">
        <v>0</v>
      </c>
      <c r="AZ98" s="180">
        <v>0</v>
      </c>
      <c r="BA98" s="180">
        <v>0</v>
      </c>
      <c r="BB98" s="180">
        <v>0</v>
      </c>
      <c r="BC98" s="180">
        <v>0</v>
      </c>
      <c r="BD98" s="180">
        <v>0</v>
      </c>
      <c r="BE98" s="180">
        <v>0</v>
      </c>
      <c r="BF98" s="180">
        <v>0</v>
      </c>
      <c r="BG98" s="180">
        <v>0</v>
      </c>
      <c r="BH98" s="180">
        <v>0</v>
      </c>
      <c r="BI98" s="180">
        <v>0</v>
      </c>
      <c r="BJ98" s="180">
        <v>0</v>
      </c>
      <c r="BK98" s="211">
        <f t="shared" si="56"/>
        <v>4338.2063467948083</v>
      </c>
      <c r="BL98" s="370"/>
    </row>
    <row r="99" spans="1:64" s="195" customFormat="1" ht="15.75" customHeight="1" x14ac:dyDescent="0.3">
      <c r="A99" s="369">
        <v>2401572</v>
      </c>
      <c r="B99" s="179">
        <v>13</v>
      </c>
      <c r="C99" s="180">
        <v>159.28549956369309</v>
      </c>
      <c r="D99" s="205">
        <f t="shared" si="55"/>
        <v>0.79049999999999998</v>
      </c>
      <c r="E99" s="181"/>
      <c r="F99" s="181"/>
      <c r="G99" s="181"/>
      <c r="H99" s="181"/>
      <c r="I99" s="181"/>
      <c r="J99" s="181"/>
      <c r="K99" s="180">
        <v>125.91518740509939</v>
      </c>
      <c r="L99" s="180">
        <v>125.91518740509939</v>
      </c>
      <c r="M99" s="180">
        <v>125.91518740509939</v>
      </c>
      <c r="N99" s="180">
        <v>125.91518740509939</v>
      </c>
      <c r="O99" s="180">
        <v>125.91518740509939</v>
      </c>
      <c r="P99" s="180">
        <v>125.91518740509939</v>
      </c>
      <c r="Q99" s="180">
        <v>125.91518740509939</v>
      </c>
      <c r="R99" s="180">
        <v>125.91518740509939</v>
      </c>
      <c r="S99" s="180">
        <v>125.91518740509939</v>
      </c>
      <c r="T99" s="180">
        <v>125.91518740509939</v>
      </c>
      <c r="U99" s="180">
        <v>125.91518740509939</v>
      </c>
      <c r="V99" s="180">
        <v>125.91518740509939</v>
      </c>
      <c r="W99" s="180">
        <v>125.91518740509939</v>
      </c>
      <c r="X99" s="180">
        <v>0</v>
      </c>
      <c r="Y99" s="180">
        <v>0</v>
      </c>
      <c r="Z99" s="180">
        <v>0</v>
      </c>
      <c r="AA99" s="180">
        <v>0</v>
      </c>
      <c r="AB99" s="180">
        <v>0</v>
      </c>
      <c r="AC99" s="180">
        <v>0</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v>0</v>
      </c>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211">
        <f t="shared" si="56"/>
        <v>1636.8974362662923</v>
      </c>
      <c r="BL99" s="370"/>
    </row>
    <row r="100" spans="1:64" s="195" customFormat="1" ht="15.75" customHeight="1" x14ac:dyDescent="0.3">
      <c r="A100" s="369">
        <v>2401573</v>
      </c>
      <c r="B100" s="179">
        <v>5</v>
      </c>
      <c r="C100" s="180">
        <v>255.19429408751287</v>
      </c>
      <c r="D100" s="205">
        <f t="shared" si="55"/>
        <v>0.79050000000000009</v>
      </c>
      <c r="E100" s="181"/>
      <c r="F100" s="181"/>
      <c r="G100" s="181"/>
      <c r="H100" s="181"/>
      <c r="I100" s="181"/>
      <c r="J100" s="181"/>
      <c r="K100" s="180">
        <v>201.73108947617894</v>
      </c>
      <c r="L100" s="180">
        <v>201.73108947617894</v>
      </c>
      <c r="M100" s="180">
        <v>201.73108947617894</v>
      </c>
      <c r="N100" s="180">
        <v>201.73108947617894</v>
      </c>
      <c r="O100" s="180">
        <v>201.73108947617894</v>
      </c>
      <c r="P100" s="180">
        <v>0</v>
      </c>
      <c r="Q100" s="180">
        <v>0</v>
      </c>
      <c r="R100" s="180">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211">
        <f t="shared" si="56"/>
        <v>1008.6554473808947</v>
      </c>
      <c r="BL100" s="370"/>
    </row>
    <row r="101" spans="1:64" s="195" customFormat="1" ht="15.75" customHeight="1" x14ac:dyDescent="0.3">
      <c r="A101" s="369">
        <v>2401575</v>
      </c>
      <c r="B101" s="179">
        <v>10.557348659295489</v>
      </c>
      <c r="C101" s="180">
        <v>41.620482684403036</v>
      </c>
      <c r="D101" s="205">
        <f t="shared" si="55"/>
        <v>0.79049999999999998</v>
      </c>
      <c r="E101" s="181"/>
      <c r="F101" s="181"/>
      <c r="G101" s="181"/>
      <c r="H101" s="181"/>
      <c r="I101" s="181"/>
      <c r="J101" s="181"/>
      <c r="K101" s="180">
        <v>32.9009915620206</v>
      </c>
      <c r="L101" s="180">
        <v>32.9009915620206</v>
      </c>
      <c r="M101" s="180">
        <v>32.9009915620206</v>
      </c>
      <c r="N101" s="180">
        <v>32.9009915620206</v>
      </c>
      <c r="O101" s="180">
        <v>32.9009915620206</v>
      </c>
      <c r="P101" s="180">
        <v>32.9009915620206</v>
      </c>
      <c r="Q101" s="180">
        <v>32.9009915620206</v>
      </c>
      <c r="R101" s="180">
        <v>32.9009915620206</v>
      </c>
      <c r="S101" s="180">
        <v>32.9009915620206</v>
      </c>
      <c r="T101" s="180">
        <v>32.9009915620206</v>
      </c>
      <c r="U101" s="180">
        <v>18.337323536584364</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211">
        <f t="shared" ref="BK101:BK102" si="57">SUM(E101:BJ101)</f>
        <v>347.34723915679035</v>
      </c>
      <c r="BL101" s="370"/>
    </row>
    <row r="102" spans="1:64" s="195" customFormat="1" ht="15.75" customHeight="1" x14ac:dyDescent="0.3">
      <c r="A102" s="369">
        <v>2500064</v>
      </c>
      <c r="B102" s="179">
        <v>13</v>
      </c>
      <c r="C102" s="180">
        <v>118.7171372700403</v>
      </c>
      <c r="D102" s="205">
        <f t="shared" si="55"/>
        <v>0.79049999999999998</v>
      </c>
      <c r="E102" s="181"/>
      <c r="F102" s="181"/>
      <c r="G102" s="181"/>
      <c r="H102" s="181"/>
      <c r="I102" s="181"/>
      <c r="J102" s="181"/>
      <c r="K102" s="180">
        <v>93.845897011966855</v>
      </c>
      <c r="L102" s="180">
        <v>93.845897011966855</v>
      </c>
      <c r="M102" s="180">
        <v>93.845897011966855</v>
      </c>
      <c r="N102" s="180">
        <v>93.845897011966855</v>
      </c>
      <c r="O102" s="180">
        <v>93.845897011966855</v>
      </c>
      <c r="P102" s="180">
        <v>93.845897011966855</v>
      </c>
      <c r="Q102" s="180">
        <v>93.845897011966855</v>
      </c>
      <c r="R102" s="180">
        <v>93.845897011966855</v>
      </c>
      <c r="S102" s="180">
        <v>93.845897011966855</v>
      </c>
      <c r="T102" s="180">
        <v>93.845897011966855</v>
      </c>
      <c r="U102" s="180">
        <v>93.845897011966855</v>
      </c>
      <c r="V102" s="180">
        <v>93.845897011966855</v>
      </c>
      <c r="W102" s="180">
        <v>93.845897011966855</v>
      </c>
      <c r="X102" s="180">
        <v>0</v>
      </c>
      <c r="Y102" s="180">
        <v>0</v>
      </c>
      <c r="Z102" s="180">
        <v>0</v>
      </c>
      <c r="AA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0</v>
      </c>
      <c r="BK102" s="211">
        <f t="shared" si="57"/>
        <v>1219.996661155569</v>
      </c>
      <c r="BL102" s="370"/>
    </row>
    <row r="103" spans="1:64" s="316" customFormat="1" ht="15.75" customHeight="1" x14ac:dyDescent="0.3">
      <c r="A103" s="334" t="s">
        <v>480</v>
      </c>
      <c r="B103" s="184"/>
      <c r="C103" s="185">
        <f>SUM(C5:C102)</f>
        <v>35646.406433026496</v>
      </c>
      <c r="D103" s="208">
        <f>K103/C103</f>
        <v>0.8141234688557456</v>
      </c>
      <c r="E103" s="187"/>
      <c r="F103" s="187"/>
      <c r="G103" s="187"/>
      <c r="H103" s="187"/>
      <c r="I103" s="187"/>
      <c r="J103" s="187"/>
      <c r="K103" s="185">
        <f>SUM(K5:K102)</f>
        <v>29020.576057497296</v>
      </c>
      <c r="L103" s="185">
        <f>SUM(L5:L102)</f>
        <v>29020.576057497296</v>
      </c>
      <c r="M103" s="185">
        <f t="shared" ref="M103:BJ103" si="58">SUM(M5:M102)</f>
        <v>29020.576057497296</v>
      </c>
      <c r="N103" s="185">
        <f t="shared" si="58"/>
        <v>29020.576057497296</v>
      </c>
      <c r="O103" s="185">
        <f t="shared" si="58"/>
        <v>29020.576057497296</v>
      </c>
      <c r="P103" s="185">
        <f t="shared" si="58"/>
        <v>28460.318151715397</v>
      </c>
      <c r="Q103" s="185">
        <f t="shared" si="58"/>
        <v>28460.318151715397</v>
      </c>
      <c r="R103" s="185">
        <f t="shared" si="58"/>
        <v>28460.318151715397</v>
      </c>
      <c r="S103" s="185">
        <f t="shared" si="58"/>
        <v>28197.797658639625</v>
      </c>
      <c r="T103" s="185">
        <f t="shared" si="58"/>
        <v>28195.403126244884</v>
      </c>
      <c r="U103" s="185">
        <f t="shared" si="58"/>
        <v>28180.839458219449</v>
      </c>
      <c r="V103" s="185">
        <f t="shared" si="58"/>
        <v>27565.146233272419</v>
      </c>
      <c r="W103" s="185">
        <f t="shared" si="58"/>
        <v>27565.146233272419</v>
      </c>
      <c r="X103" s="185">
        <f t="shared" si="58"/>
        <v>22580.283796602587</v>
      </c>
      <c r="Y103" s="185">
        <f t="shared" si="58"/>
        <v>22532.926667786727</v>
      </c>
      <c r="Z103" s="185">
        <f t="shared" si="58"/>
        <v>16353.992210265818</v>
      </c>
      <c r="AA103" s="185">
        <f t="shared" si="58"/>
        <v>15300.584145805708</v>
      </c>
      <c r="AB103" s="185">
        <f t="shared" si="58"/>
        <v>14296.208076554918</v>
      </c>
      <c r="AC103" s="185">
        <f t="shared" si="58"/>
        <v>13631.338012391578</v>
      </c>
      <c r="AD103" s="185">
        <f t="shared" si="58"/>
        <v>13631.338012391578</v>
      </c>
      <c r="AE103" s="185">
        <f t="shared" si="58"/>
        <v>12633.594247267611</v>
      </c>
      <c r="AF103" s="185">
        <f t="shared" si="58"/>
        <v>12588.811591640542</v>
      </c>
      <c r="AG103" s="185">
        <f t="shared" si="58"/>
        <v>12556.071261960495</v>
      </c>
      <c r="AH103" s="185">
        <f t="shared" si="58"/>
        <v>3907.0467121570064</v>
      </c>
      <c r="AI103" s="185">
        <f t="shared" si="58"/>
        <v>3755.7458917293161</v>
      </c>
      <c r="AJ103" s="185">
        <f t="shared" si="58"/>
        <v>601.12792467461509</v>
      </c>
      <c r="AK103" s="185">
        <f t="shared" si="58"/>
        <v>601.12792467461509</v>
      </c>
      <c r="AL103" s="185">
        <f t="shared" si="58"/>
        <v>601.12792467461509</v>
      </c>
      <c r="AM103" s="185">
        <f t="shared" si="58"/>
        <v>601.12792467461509</v>
      </c>
      <c r="AN103" s="185">
        <f t="shared" si="58"/>
        <v>601.12792467461509</v>
      </c>
      <c r="AO103" s="185">
        <f t="shared" si="58"/>
        <v>25.792387524251925</v>
      </c>
      <c r="AP103" s="185">
        <f t="shared" si="58"/>
        <v>25.792387524251925</v>
      </c>
      <c r="AQ103" s="185">
        <f t="shared" si="58"/>
        <v>25.792387524251925</v>
      </c>
      <c r="AR103" s="185">
        <f t="shared" si="58"/>
        <v>25.792387524251925</v>
      </c>
      <c r="AS103" s="185">
        <f t="shared" si="58"/>
        <v>25.792387524251925</v>
      </c>
      <c r="AT103" s="185">
        <f t="shared" si="58"/>
        <v>25.792387524251925</v>
      </c>
      <c r="AU103" s="185">
        <f t="shared" si="58"/>
        <v>25.792387524251925</v>
      </c>
      <c r="AV103" s="185">
        <f t="shared" si="58"/>
        <v>25.792387524251925</v>
      </c>
      <c r="AW103" s="185">
        <f t="shared" si="58"/>
        <v>25.792387524251925</v>
      </c>
      <c r="AX103" s="185">
        <f t="shared" si="58"/>
        <v>25.792387524251925</v>
      </c>
      <c r="AY103" s="185">
        <f t="shared" si="58"/>
        <v>25.792387524251925</v>
      </c>
      <c r="AZ103" s="185">
        <f t="shared" si="58"/>
        <v>25.792387524251925</v>
      </c>
      <c r="BA103" s="185">
        <f t="shared" si="58"/>
        <v>25.792387524251925</v>
      </c>
      <c r="BB103" s="185">
        <f t="shared" si="58"/>
        <v>25.792387524251925</v>
      </c>
      <c r="BC103" s="185">
        <f t="shared" si="58"/>
        <v>25.792387524251925</v>
      </c>
      <c r="BD103" s="185">
        <f t="shared" si="58"/>
        <v>25.792387524251925</v>
      </c>
      <c r="BE103" s="185">
        <f t="shared" si="58"/>
        <v>25.792387524251925</v>
      </c>
      <c r="BF103" s="185">
        <f t="shared" si="58"/>
        <v>25.792387524251925</v>
      </c>
      <c r="BG103" s="185">
        <f t="shared" si="58"/>
        <v>25.792387524251925</v>
      </c>
      <c r="BH103" s="185">
        <f t="shared" si="58"/>
        <v>25.792387524251925</v>
      </c>
      <c r="BI103" s="185">
        <f t="shared" si="58"/>
        <v>0</v>
      </c>
      <c r="BJ103" s="185">
        <f t="shared" si="58"/>
        <v>0</v>
      </c>
      <c r="BK103" s="177">
        <f>SUM(BK5:BK102)</f>
        <v>537477.59545269341</v>
      </c>
      <c r="BL103" s="198"/>
    </row>
    <row r="104" spans="1:64" s="316" customFormat="1" ht="15.75" customHeight="1" x14ac:dyDescent="0.3">
      <c r="A104" s="334" t="s">
        <v>481</v>
      </c>
      <c r="B104" s="188"/>
      <c r="C104" s="189"/>
      <c r="D104" s="190"/>
      <c r="E104" s="187"/>
      <c r="F104" s="187"/>
      <c r="G104" s="187"/>
      <c r="H104" s="187"/>
      <c r="I104" s="187"/>
      <c r="J104" s="187"/>
      <c r="K104" s="191">
        <f>K103-K103</f>
        <v>0</v>
      </c>
      <c r="L104" s="191">
        <f>K103-L103</f>
        <v>0</v>
      </c>
      <c r="M104" s="191">
        <f t="shared" ref="M104:BJ104" si="59">L103-M103</f>
        <v>0</v>
      </c>
      <c r="N104" s="191">
        <f t="shared" si="59"/>
        <v>0</v>
      </c>
      <c r="O104" s="191">
        <f t="shared" si="59"/>
        <v>0</v>
      </c>
      <c r="P104" s="191">
        <f t="shared" si="59"/>
        <v>560.25790578189844</v>
      </c>
      <c r="Q104" s="191">
        <f t="shared" si="59"/>
        <v>0</v>
      </c>
      <c r="R104" s="191">
        <f t="shared" si="59"/>
        <v>0</v>
      </c>
      <c r="S104" s="191">
        <f t="shared" si="59"/>
        <v>262.52049307577181</v>
      </c>
      <c r="T104" s="191">
        <f t="shared" si="59"/>
        <v>2.3945323947409634</v>
      </c>
      <c r="U104" s="191">
        <f t="shared" si="59"/>
        <v>14.563668025435618</v>
      </c>
      <c r="V104" s="191">
        <f t="shared" si="59"/>
        <v>615.6932249470301</v>
      </c>
      <c r="W104" s="191">
        <f t="shared" si="59"/>
        <v>0</v>
      </c>
      <c r="X104" s="191">
        <f t="shared" si="59"/>
        <v>4984.8624366698314</v>
      </c>
      <c r="Y104" s="191">
        <f t="shared" si="59"/>
        <v>47.357128815860051</v>
      </c>
      <c r="Z104" s="191">
        <f t="shared" si="59"/>
        <v>6178.9344575209088</v>
      </c>
      <c r="AA104" s="191">
        <f t="shared" si="59"/>
        <v>1053.4080644601108</v>
      </c>
      <c r="AB104" s="191">
        <f t="shared" si="59"/>
        <v>1004.3760692507894</v>
      </c>
      <c r="AC104" s="191">
        <f t="shared" si="59"/>
        <v>664.87006416334043</v>
      </c>
      <c r="AD104" s="191">
        <f t="shared" si="59"/>
        <v>0</v>
      </c>
      <c r="AE104" s="191">
        <f t="shared" si="59"/>
        <v>997.74376512396702</v>
      </c>
      <c r="AF104" s="191">
        <f t="shared" si="59"/>
        <v>44.78265562706838</v>
      </c>
      <c r="AG104" s="191">
        <f t="shared" si="59"/>
        <v>32.74032968004758</v>
      </c>
      <c r="AH104" s="191">
        <f t="shared" si="59"/>
        <v>8649.0245498034892</v>
      </c>
      <c r="AI104" s="191">
        <f t="shared" si="59"/>
        <v>151.30082042769027</v>
      </c>
      <c r="AJ104" s="191">
        <f t="shared" si="59"/>
        <v>3154.6179670547008</v>
      </c>
      <c r="AK104" s="191">
        <f t="shared" si="59"/>
        <v>0</v>
      </c>
      <c r="AL104" s="191">
        <f t="shared" si="59"/>
        <v>0</v>
      </c>
      <c r="AM104" s="191">
        <f t="shared" si="59"/>
        <v>0</v>
      </c>
      <c r="AN104" s="191">
        <f t="shared" si="59"/>
        <v>0</v>
      </c>
      <c r="AO104" s="191">
        <f t="shared" si="59"/>
        <v>575.33553715036317</v>
      </c>
      <c r="AP104" s="191">
        <f t="shared" si="59"/>
        <v>0</v>
      </c>
      <c r="AQ104" s="191">
        <f t="shared" si="59"/>
        <v>0</v>
      </c>
      <c r="AR104" s="191">
        <f t="shared" si="59"/>
        <v>0</v>
      </c>
      <c r="AS104" s="191">
        <f t="shared" si="59"/>
        <v>0</v>
      </c>
      <c r="AT104" s="191">
        <f t="shared" si="59"/>
        <v>0</v>
      </c>
      <c r="AU104" s="191">
        <f t="shared" si="59"/>
        <v>0</v>
      </c>
      <c r="AV104" s="191">
        <f t="shared" si="59"/>
        <v>0</v>
      </c>
      <c r="AW104" s="191">
        <f t="shared" si="59"/>
        <v>0</v>
      </c>
      <c r="AX104" s="191">
        <f t="shared" si="59"/>
        <v>0</v>
      </c>
      <c r="AY104" s="191">
        <f t="shared" si="59"/>
        <v>0</v>
      </c>
      <c r="AZ104" s="191">
        <f t="shared" si="59"/>
        <v>0</v>
      </c>
      <c r="BA104" s="191">
        <f t="shared" si="59"/>
        <v>0</v>
      </c>
      <c r="BB104" s="191">
        <f t="shared" si="59"/>
        <v>0</v>
      </c>
      <c r="BC104" s="191">
        <f t="shared" si="59"/>
        <v>0</v>
      </c>
      <c r="BD104" s="191">
        <f t="shared" si="59"/>
        <v>0</v>
      </c>
      <c r="BE104" s="191">
        <f t="shared" si="59"/>
        <v>0</v>
      </c>
      <c r="BF104" s="191">
        <f t="shared" si="59"/>
        <v>0</v>
      </c>
      <c r="BG104" s="191">
        <f t="shared" si="59"/>
        <v>0</v>
      </c>
      <c r="BH104" s="191">
        <f t="shared" si="59"/>
        <v>0</v>
      </c>
      <c r="BI104" s="191">
        <f t="shared" si="59"/>
        <v>25.792387524251925</v>
      </c>
      <c r="BJ104" s="191">
        <f t="shared" si="59"/>
        <v>0</v>
      </c>
      <c r="BK104" s="371"/>
      <c r="BL104" s="198"/>
    </row>
    <row r="105" spans="1:64" s="316" customFormat="1" ht="15.75" customHeight="1" x14ac:dyDescent="0.3">
      <c r="A105" s="334" t="s">
        <v>482</v>
      </c>
      <c r="B105" s="188"/>
      <c r="C105" s="189"/>
      <c r="D105" s="190"/>
      <c r="E105" s="187"/>
      <c r="F105" s="187"/>
      <c r="G105" s="187"/>
      <c r="H105" s="187"/>
      <c r="I105" s="187"/>
      <c r="J105" s="187"/>
      <c r="K105" s="193">
        <f>$K$103-K103</f>
        <v>0</v>
      </c>
      <c r="L105" s="193">
        <f t="shared" ref="L105" si="60">$K$103-L103</f>
        <v>0</v>
      </c>
      <c r="M105" s="193">
        <f t="shared" ref="M105:BJ105" si="61">$K$103-M103</f>
        <v>0</v>
      </c>
      <c r="N105" s="193">
        <f t="shared" si="61"/>
        <v>0</v>
      </c>
      <c r="O105" s="193">
        <f t="shared" si="61"/>
        <v>0</v>
      </c>
      <c r="P105" s="193">
        <f t="shared" si="61"/>
        <v>560.25790578189844</v>
      </c>
      <c r="Q105" s="193">
        <f t="shared" si="61"/>
        <v>560.25790578189844</v>
      </c>
      <c r="R105" s="193">
        <f t="shared" si="61"/>
        <v>560.25790578189844</v>
      </c>
      <c r="S105" s="193">
        <f t="shared" si="61"/>
        <v>822.77839885767025</v>
      </c>
      <c r="T105" s="193">
        <f t="shared" si="61"/>
        <v>825.17293125241122</v>
      </c>
      <c r="U105" s="193">
        <f t="shared" si="61"/>
        <v>839.73659927784684</v>
      </c>
      <c r="V105" s="193">
        <f t="shared" si="61"/>
        <v>1455.4298242248769</v>
      </c>
      <c r="W105" s="193">
        <f t="shared" si="61"/>
        <v>1455.4298242248769</v>
      </c>
      <c r="X105" s="193">
        <f t="shared" si="61"/>
        <v>6440.2922608947083</v>
      </c>
      <c r="Y105" s="193">
        <f t="shared" si="61"/>
        <v>6487.6493897105684</v>
      </c>
      <c r="Z105" s="193">
        <f t="shared" si="61"/>
        <v>12666.583847231477</v>
      </c>
      <c r="AA105" s="193">
        <f t="shared" si="61"/>
        <v>13719.991911691588</v>
      </c>
      <c r="AB105" s="193">
        <f t="shared" si="61"/>
        <v>14724.367980942377</v>
      </c>
      <c r="AC105" s="193">
        <f t="shared" si="61"/>
        <v>15389.238045105718</v>
      </c>
      <c r="AD105" s="193">
        <f t="shared" si="61"/>
        <v>15389.238045105718</v>
      </c>
      <c r="AE105" s="193">
        <f t="shared" si="61"/>
        <v>16386.981810229685</v>
      </c>
      <c r="AF105" s="193">
        <f t="shared" si="61"/>
        <v>16431.764465856751</v>
      </c>
      <c r="AG105" s="193">
        <f t="shared" si="61"/>
        <v>16464.504795536799</v>
      </c>
      <c r="AH105" s="193">
        <f t="shared" si="61"/>
        <v>25113.529345340288</v>
      </c>
      <c r="AI105" s="193">
        <f t="shared" si="61"/>
        <v>25264.83016576798</v>
      </c>
      <c r="AJ105" s="193">
        <f t="shared" si="61"/>
        <v>28419.448132822679</v>
      </c>
      <c r="AK105" s="193">
        <f t="shared" si="61"/>
        <v>28419.448132822679</v>
      </c>
      <c r="AL105" s="193">
        <f t="shared" si="61"/>
        <v>28419.448132822679</v>
      </c>
      <c r="AM105" s="193">
        <f t="shared" si="61"/>
        <v>28419.448132822679</v>
      </c>
      <c r="AN105" s="193">
        <f t="shared" si="61"/>
        <v>28419.448132822679</v>
      </c>
      <c r="AO105" s="193">
        <f t="shared" si="61"/>
        <v>28994.783669973043</v>
      </c>
      <c r="AP105" s="193">
        <f t="shared" si="61"/>
        <v>28994.783669973043</v>
      </c>
      <c r="AQ105" s="193">
        <f t="shared" si="61"/>
        <v>28994.783669973043</v>
      </c>
      <c r="AR105" s="193">
        <f t="shared" si="61"/>
        <v>28994.783669973043</v>
      </c>
      <c r="AS105" s="193">
        <f t="shared" si="61"/>
        <v>28994.783669973043</v>
      </c>
      <c r="AT105" s="193">
        <f t="shared" si="61"/>
        <v>28994.783669973043</v>
      </c>
      <c r="AU105" s="193">
        <f t="shared" si="61"/>
        <v>28994.783669973043</v>
      </c>
      <c r="AV105" s="193">
        <f t="shared" si="61"/>
        <v>28994.783669973043</v>
      </c>
      <c r="AW105" s="193">
        <f t="shared" si="61"/>
        <v>28994.783669973043</v>
      </c>
      <c r="AX105" s="193">
        <f t="shared" si="61"/>
        <v>28994.783669973043</v>
      </c>
      <c r="AY105" s="193">
        <f t="shared" si="61"/>
        <v>28994.783669973043</v>
      </c>
      <c r="AZ105" s="193">
        <f t="shared" si="61"/>
        <v>28994.783669973043</v>
      </c>
      <c r="BA105" s="193">
        <f t="shared" si="61"/>
        <v>28994.783669973043</v>
      </c>
      <c r="BB105" s="193">
        <f t="shared" si="61"/>
        <v>28994.783669973043</v>
      </c>
      <c r="BC105" s="193">
        <f t="shared" si="61"/>
        <v>28994.783669973043</v>
      </c>
      <c r="BD105" s="193">
        <f t="shared" si="61"/>
        <v>28994.783669973043</v>
      </c>
      <c r="BE105" s="193">
        <f t="shared" si="61"/>
        <v>28994.783669973043</v>
      </c>
      <c r="BF105" s="193">
        <f t="shared" si="61"/>
        <v>28994.783669973043</v>
      </c>
      <c r="BG105" s="193">
        <f t="shared" si="61"/>
        <v>28994.783669973043</v>
      </c>
      <c r="BH105" s="193">
        <f t="shared" si="61"/>
        <v>28994.783669973043</v>
      </c>
      <c r="BI105" s="193">
        <f t="shared" si="61"/>
        <v>29020.576057497296</v>
      </c>
      <c r="BJ105" s="193">
        <f t="shared" si="61"/>
        <v>29020.576057497296</v>
      </c>
      <c r="BK105" s="274"/>
      <c r="BL105" s="198"/>
    </row>
    <row r="106" spans="1:64" s="316" customFormat="1" ht="15.75" customHeight="1" x14ac:dyDescent="0.3">
      <c r="A106" s="196" t="s">
        <v>66</v>
      </c>
      <c r="B106" s="197">
        <f>SUMPRODUCT(B5:B102,C5:C102)/C103</f>
        <v>18.564619601691714</v>
      </c>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row>
    <row r="107" spans="1:64" x14ac:dyDescent="0.3">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row>
    <row r="108" spans="1:64" x14ac:dyDescent="0.3">
      <c r="A108" s="543" t="s">
        <v>2</v>
      </c>
      <c r="B108" s="544"/>
      <c r="C108" s="544"/>
      <c r="D108" s="544"/>
      <c r="E108" s="544"/>
      <c r="F108" s="544"/>
      <c r="G108" s="544"/>
      <c r="H108" s="544"/>
      <c r="I108" s="544"/>
      <c r="J108" s="544"/>
      <c r="K108" s="544"/>
      <c r="L108" s="545"/>
    </row>
    <row r="109" spans="1:64" ht="48.75" customHeight="1" x14ac:dyDescent="0.3">
      <c r="A109" s="520" t="s">
        <v>691</v>
      </c>
      <c r="B109" s="521"/>
      <c r="C109" s="521"/>
      <c r="D109" s="521"/>
      <c r="E109" s="521"/>
      <c r="F109" s="521"/>
      <c r="G109" s="521"/>
      <c r="H109" s="521"/>
      <c r="I109" s="521"/>
      <c r="J109" s="521"/>
      <c r="K109" s="521"/>
      <c r="L109" s="522"/>
    </row>
  </sheetData>
  <mergeCells count="7">
    <mergeCell ref="BK3:BK4"/>
    <mergeCell ref="A108:L108"/>
    <mergeCell ref="A109:L109"/>
    <mergeCell ref="A3:A4"/>
    <mergeCell ref="B3:B4"/>
    <mergeCell ref="C3:C4"/>
    <mergeCell ref="D3:D4"/>
  </mergeCell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4E15-2234-45EF-9492-773342671825}">
  <dimension ref="A1:BJ34"/>
  <sheetViews>
    <sheetView topLeftCell="A25" workbookViewId="0">
      <selection activeCell="A33" sqref="A33:L3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62" ht="15.75" customHeight="1" x14ac:dyDescent="0.3">
      <c r="A1" s="316" t="s">
        <v>689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62"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62" ht="15.75" customHeight="1" x14ac:dyDescent="0.3">
      <c r="A3" s="508" t="s">
        <v>272</v>
      </c>
      <c r="B3" s="510" t="s">
        <v>0</v>
      </c>
      <c r="C3" s="510" t="s">
        <v>282</v>
      </c>
      <c r="D3" s="510"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1" t="s">
        <v>1</v>
      </c>
      <c r="AW3" s="30"/>
    </row>
    <row r="4" spans="1:62" ht="15.75" customHeight="1"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c r="AW4" s="30"/>
    </row>
    <row r="5" spans="1:62" s="195" customFormat="1" ht="15.75" customHeight="1" x14ac:dyDescent="0.3">
      <c r="A5" s="369">
        <v>2301004</v>
      </c>
      <c r="B5" s="179">
        <v>21.657102014774637</v>
      </c>
      <c r="C5" s="180">
        <v>7.5382076479767592</v>
      </c>
      <c r="D5" s="205">
        <f t="shared" ref="D5:D27" si="1">K5/C5</f>
        <v>0.79049999999999998</v>
      </c>
      <c r="E5" s="181"/>
      <c r="F5" s="181"/>
      <c r="G5" s="181"/>
      <c r="H5" s="181"/>
      <c r="I5" s="181"/>
      <c r="J5" s="181"/>
      <c r="K5" s="180">
        <v>5.9589531457256282</v>
      </c>
      <c r="L5" s="180">
        <v>5.9589531457256282</v>
      </c>
      <c r="M5" s="180">
        <v>5.9589531457256282</v>
      </c>
      <c r="N5" s="180">
        <v>5.9589531457256282</v>
      </c>
      <c r="O5" s="180">
        <v>5.9589531457256282</v>
      </c>
      <c r="P5" s="180">
        <v>5.9589531457256282</v>
      </c>
      <c r="Q5" s="180">
        <v>5.9589531457256282</v>
      </c>
      <c r="R5" s="180">
        <v>5.9589531457256282</v>
      </c>
      <c r="S5" s="180">
        <v>5.9589531457256282</v>
      </c>
      <c r="T5" s="180">
        <v>5.9589531457256282</v>
      </c>
      <c r="U5" s="180">
        <v>5.9589531457256282</v>
      </c>
      <c r="V5" s="180">
        <v>5.9589531457256282</v>
      </c>
      <c r="W5" s="180">
        <v>5.9589531457256282</v>
      </c>
      <c r="X5" s="180">
        <v>5.9589531457256282</v>
      </c>
      <c r="Y5" s="180">
        <v>5.9589531457256282</v>
      </c>
      <c r="Z5" s="180">
        <v>5.9589531457256282</v>
      </c>
      <c r="AA5" s="180">
        <v>5.9589531457256282</v>
      </c>
      <c r="AB5" s="180">
        <v>5.9589531457256282</v>
      </c>
      <c r="AC5" s="180">
        <v>5.9589531457256282</v>
      </c>
      <c r="AD5" s="180">
        <v>5.9589531457256282</v>
      </c>
      <c r="AE5" s="180">
        <v>5.9589531457256282</v>
      </c>
      <c r="AF5" s="180">
        <v>3.9156401180039695</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v>0</v>
      </c>
      <c r="AW5" s="370">
        <v>0</v>
      </c>
      <c r="AX5" s="195">
        <v>0</v>
      </c>
      <c r="AY5" s="195">
        <v>0</v>
      </c>
      <c r="AZ5" s="195">
        <v>0</v>
      </c>
      <c r="BA5" s="195">
        <v>0</v>
      </c>
      <c r="BB5" s="195">
        <v>0</v>
      </c>
      <c r="BC5" s="195">
        <v>0</v>
      </c>
      <c r="BD5" s="195">
        <v>0</v>
      </c>
      <c r="BE5" s="195">
        <v>0</v>
      </c>
      <c r="BF5" s="195">
        <v>0</v>
      </c>
      <c r="BG5" s="195">
        <v>0</v>
      </c>
      <c r="BH5" s="195">
        <v>0</v>
      </c>
      <c r="BI5" s="195">
        <v>0</v>
      </c>
      <c r="BJ5" s="195">
        <v>0</v>
      </c>
    </row>
    <row r="6" spans="1:62" s="195" customFormat="1" ht="15.75" customHeight="1" x14ac:dyDescent="0.3">
      <c r="A6" s="369">
        <v>2301009</v>
      </c>
      <c r="B6" s="179">
        <v>21.657102014774637</v>
      </c>
      <c r="C6" s="180">
        <v>14.422615428722233</v>
      </c>
      <c r="D6" s="205">
        <f t="shared" si="1"/>
        <v>0.79049999999999998</v>
      </c>
      <c r="E6" s="181"/>
      <c r="F6" s="181"/>
      <c r="G6" s="181"/>
      <c r="H6" s="181"/>
      <c r="I6" s="181"/>
      <c r="J6" s="181"/>
      <c r="K6" s="180">
        <v>11.401077496404925</v>
      </c>
      <c r="L6" s="180">
        <v>11.401077496404925</v>
      </c>
      <c r="M6" s="180">
        <v>11.401077496404925</v>
      </c>
      <c r="N6" s="180">
        <v>11.401077496404925</v>
      </c>
      <c r="O6" s="180">
        <v>11.401077496404925</v>
      </c>
      <c r="P6" s="180">
        <v>11.401077496404925</v>
      </c>
      <c r="Q6" s="180">
        <v>11.401077496404925</v>
      </c>
      <c r="R6" s="180">
        <v>11.401077496404925</v>
      </c>
      <c r="S6" s="180">
        <v>11.401077496404925</v>
      </c>
      <c r="T6" s="180">
        <v>11.401077496404925</v>
      </c>
      <c r="U6" s="180">
        <v>11.401077496404925</v>
      </c>
      <c r="V6" s="180">
        <v>11.401077496404925</v>
      </c>
      <c r="W6" s="180">
        <v>11.401077496404925</v>
      </c>
      <c r="X6" s="180">
        <v>11.401077496404925</v>
      </c>
      <c r="Y6" s="180">
        <v>11.401077496404925</v>
      </c>
      <c r="Z6" s="180">
        <v>11.401077496404925</v>
      </c>
      <c r="AA6" s="180">
        <v>11.401077496404925</v>
      </c>
      <c r="AB6" s="180">
        <v>11.401077496404925</v>
      </c>
      <c r="AC6" s="180">
        <v>11.401077496404925</v>
      </c>
      <c r="AD6" s="180">
        <v>11.401077496404925</v>
      </c>
      <c r="AE6" s="180">
        <v>11.401077496404925</v>
      </c>
      <c r="AF6" s="180">
        <v>7.4916709934894472</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211">
        <v>0</v>
      </c>
      <c r="AW6" s="370">
        <v>0</v>
      </c>
      <c r="AX6" s="195">
        <v>0</v>
      </c>
      <c r="AY6" s="195">
        <v>0</v>
      </c>
      <c r="AZ6" s="195">
        <v>0</v>
      </c>
      <c r="BA6" s="195">
        <v>0</v>
      </c>
      <c r="BB6" s="195">
        <v>0</v>
      </c>
      <c r="BC6" s="195">
        <v>0</v>
      </c>
      <c r="BD6" s="195">
        <v>0</v>
      </c>
      <c r="BE6" s="195">
        <v>0</v>
      </c>
      <c r="BF6" s="195">
        <v>0</v>
      </c>
      <c r="BG6" s="195">
        <v>0</v>
      </c>
      <c r="BH6" s="195">
        <v>0</v>
      </c>
      <c r="BI6" s="195">
        <v>0</v>
      </c>
      <c r="BJ6" s="195">
        <v>0</v>
      </c>
    </row>
    <row r="7" spans="1:62" s="195" customFormat="1" ht="15.75" customHeight="1" x14ac:dyDescent="0.3">
      <c r="A7" s="369">
        <v>2301518</v>
      </c>
      <c r="B7" s="179">
        <v>21.657102014774637</v>
      </c>
      <c r="C7" s="180">
        <v>1.6633702330801217</v>
      </c>
      <c r="D7" s="205">
        <f t="shared" si="1"/>
        <v>0.79049999999999998</v>
      </c>
      <c r="E7" s="181"/>
      <c r="F7" s="181"/>
      <c r="G7" s="181"/>
      <c r="H7" s="181"/>
      <c r="I7" s="181"/>
      <c r="J7" s="181"/>
      <c r="K7" s="180">
        <v>1.3148941692498362</v>
      </c>
      <c r="L7" s="180">
        <v>1.3148941692498362</v>
      </c>
      <c r="M7" s="180">
        <v>1.3148941692498362</v>
      </c>
      <c r="N7" s="180">
        <v>1.3148941692498362</v>
      </c>
      <c r="O7" s="180">
        <v>1.3148941692498362</v>
      </c>
      <c r="P7" s="180">
        <v>1.3148941692498362</v>
      </c>
      <c r="Q7" s="180">
        <v>1.3148941692498362</v>
      </c>
      <c r="R7" s="180">
        <v>1.3148941692498362</v>
      </c>
      <c r="S7" s="180">
        <v>1.3148941692498362</v>
      </c>
      <c r="T7" s="180">
        <v>1.3148941692498362</v>
      </c>
      <c r="U7" s="180">
        <v>1.3148941692498362</v>
      </c>
      <c r="V7" s="180">
        <v>1.3148941692498362</v>
      </c>
      <c r="W7" s="180">
        <v>1.3148941692498362</v>
      </c>
      <c r="X7" s="180">
        <v>1.3148941692498362</v>
      </c>
      <c r="Y7" s="180">
        <v>1.3148941692498362</v>
      </c>
      <c r="Z7" s="180">
        <v>1.3148941692498362</v>
      </c>
      <c r="AA7" s="180">
        <v>1.3148941692498362</v>
      </c>
      <c r="AB7" s="180">
        <v>1.3148941692498362</v>
      </c>
      <c r="AC7" s="180">
        <v>1.3148941692498362</v>
      </c>
      <c r="AD7" s="180">
        <v>1.3148941692498362</v>
      </c>
      <c r="AE7" s="180">
        <v>1.3148941692498362</v>
      </c>
      <c r="AF7" s="180">
        <v>0.8640196078294895</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v>0</v>
      </c>
      <c r="AW7" s="370">
        <v>0</v>
      </c>
      <c r="AX7" s="195">
        <v>0</v>
      </c>
      <c r="AY7" s="195">
        <v>0</v>
      </c>
      <c r="AZ7" s="195">
        <v>0</v>
      </c>
      <c r="BA7" s="195">
        <v>0</v>
      </c>
      <c r="BB7" s="195">
        <v>0</v>
      </c>
      <c r="BC7" s="195">
        <v>0</v>
      </c>
      <c r="BD7" s="195">
        <v>0</v>
      </c>
      <c r="BE7" s="195">
        <v>0</v>
      </c>
      <c r="BF7" s="195">
        <v>0</v>
      </c>
      <c r="BG7" s="195">
        <v>0</v>
      </c>
      <c r="BH7" s="195">
        <v>0</v>
      </c>
      <c r="BI7" s="195">
        <v>0</v>
      </c>
      <c r="BJ7" s="195">
        <v>0</v>
      </c>
    </row>
    <row r="8" spans="1:62" s="195" customFormat="1" ht="15.75" customHeight="1" x14ac:dyDescent="0.3">
      <c r="A8" s="369">
        <v>2301723</v>
      </c>
      <c r="B8" s="179">
        <v>21.657102014774637</v>
      </c>
      <c r="C8" s="180">
        <v>7.5043503062113501</v>
      </c>
      <c r="D8" s="205">
        <f t="shared" si="1"/>
        <v>0.79049999999999998</v>
      </c>
      <c r="E8" s="181"/>
      <c r="F8" s="181"/>
      <c r="G8" s="181"/>
      <c r="H8" s="181"/>
      <c r="I8" s="181"/>
      <c r="J8" s="181"/>
      <c r="K8" s="180">
        <v>5.9321889170600723</v>
      </c>
      <c r="L8" s="180">
        <v>5.9321889170600723</v>
      </c>
      <c r="M8" s="180">
        <v>5.9321889170600723</v>
      </c>
      <c r="N8" s="180">
        <v>5.9321889170600723</v>
      </c>
      <c r="O8" s="180">
        <v>5.9321889170600723</v>
      </c>
      <c r="P8" s="180">
        <v>5.9321889170600723</v>
      </c>
      <c r="Q8" s="180">
        <v>5.9321889170600723</v>
      </c>
      <c r="R8" s="180">
        <v>5.9321889170600723</v>
      </c>
      <c r="S8" s="180">
        <v>5.9321889170600723</v>
      </c>
      <c r="T8" s="180">
        <v>5.9321889170600723</v>
      </c>
      <c r="U8" s="180">
        <v>5.9321889170600723</v>
      </c>
      <c r="V8" s="180">
        <v>5.9321889170600723</v>
      </c>
      <c r="W8" s="180">
        <v>5.9321889170600723</v>
      </c>
      <c r="X8" s="180">
        <v>5.9321889170600723</v>
      </c>
      <c r="Y8" s="180">
        <v>5.9321889170600723</v>
      </c>
      <c r="Z8" s="180">
        <v>5.9321889170600723</v>
      </c>
      <c r="AA8" s="180">
        <v>5.9321889170600723</v>
      </c>
      <c r="AB8" s="180">
        <v>5.9321889170600723</v>
      </c>
      <c r="AC8" s="180">
        <v>5.9321889170600723</v>
      </c>
      <c r="AD8" s="180">
        <v>5.9321889170600723</v>
      </c>
      <c r="AE8" s="180">
        <v>5.9321889170600723</v>
      </c>
      <c r="AF8" s="180">
        <v>3.8980532894239439</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v>0</v>
      </c>
      <c r="AW8" s="370">
        <v>0</v>
      </c>
      <c r="AX8" s="195">
        <v>0</v>
      </c>
      <c r="AY8" s="195">
        <v>0</v>
      </c>
      <c r="AZ8" s="195">
        <v>0</v>
      </c>
      <c r="BA8" s="195">
        <v>0</v>
      </c>
      <c r="BB8" s="195">
        <v>0</v>
      </c>
      <c r="BC8" s="195">
        <v>0</v>
      </c>
      <c r="BD8" s="195">
        <v>0</v>
      </c>
      <c r="BE8" s="195">
        <v>0</v>
      </c>
      <c r="BF8" s="195">
        <v>0</v>
      </c>
      <c r="BG8" s="195">
        <v>0</v>
      </c>
      <c r="BH8" s="195">
        <v>0</v>
      </c>
      <c r="BI8" s="195">
        <v>0</v>
      </c>
      <c r="BJ8" s="195">
        <v>0</v>
      </c>
    </row>
    <row r="9" spans="1:62" s="195" customFormat="1" ht="15.75" customHeight="1" x14ac:dyDescent="0.3">
      <c r="A9" s="369">
        <v>2400026</v>
      </c>
      <c r="B9" s="179">
        <v>11.536016339869958</v>
      </c>
      <c r="C9" s="180">
        <v>722.8189554145406</v>
      </c>
      <c r="D9" s="205">
        <f t="shared" si="1"/>
        <v>0.79049999999999998</v>
      </c>
      <c r="E9" s="181"/>
      <c r="F9" s="181"/>
      <c r="G9" s="181"/>
      <c r="H9" s="181"/>
      <c r="I9" s="181"/>
      <c r="J9" s="181"/>
      <c r="K9" s="180">
        <v>571.3883842551943</v>
      </c>
      <c r="L9" s="180">
        <v>571.3883842551943</v>
      </c>
      <c r="M9" s="180">
        <v>571.3883842551943</v>
      </c>
      <c r="N9" s="180">
        <v>571.3883842551943</v>
      </c>
      <c r="O9" s="180">
        <v>571.3883842551943</v>
      </c>
      <c r="P9" s="180">
        <v>571.3883842551943</v>
      </c>
      <c r="Q9" s="180">
        <v>571.3883842551943</v>
      </c>
      <c r="R9" s="180">
        <v>571.3883842551943</v>
      </c>
      <c r="S9" s="180">
        <v>571.3883842551943</v>
      </c>
      <c r="T9" s="180">
        <v>571.3883842551943</v>
      </c>
      <c r="U9" s="180">
        <v>571.3883842551943</v>
      </c>
      <c r="V9" s="180">
        <v>306.2735103726784</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211">
        <v>0</v>
      </c>
      <c r="AW9" s="370">
        <v>0</v>
      </c>
      <c r="AX9" s="195">
        <v>0</v>
      </c>
      <c r="AY9" s="195">
        <v>0</v>
      </c>
      <c r="AZ9" s="195">
        <v>0</v>
      </c>
      <c r="BA9" s="195">
        <v>0</v>
      </c>
      <c r="BB9" s="195">
        <v>0</v>
      </c>
      <c r="BC9" s="195">
        <v>0</v>
      </c>
      <c r="BD9" s="195">
        <v>0</v>
      </c>
      <c r="BE9" s="195">
        <v>0</v>
      </c>
      <c r="BF9" s="195">
        <v>0</v>
      </c>
      <c r="BG9" s="195">
        <v>0</v>
      </c>
      <c r="BH9" s="195">
        <v>0</v>
      </c>
      <c r="BI9" s="195">
        <v>0</v>
      </c>
      <c r="BJ9" s="195">
        <v>0</v>
      </c>
    </row>
    <row r="10" spans="1:62" s="195" customFormat="1" ht="15.75" customHeight="1" x14ac:dyDescent="0.3">
      <c r="A10" s="369">
        <v>2400032</v>
      </c>
      <c r="B10" s="179">
        <v>21.657102014774637</v>
      </c>
      <c r="C10" s="180">
        <v>2.2943034450105961</v>
      </c>
      <c r="D10" s="205">
        <f t="shared" si="1"/>
        <v>1</v>
      </c>
      <c r="E10" s="181"/>
      <c r="F10" s="181"/>
      <c r="G10" s="181"/>
      <c r="H10" s="181"/>
      <c r="I10" s="181"/>
      <c r="J10" s="181"/>
      <c r="K10" s="180">
        <v>2.2943034450105961</v>
      </c>
      <c r="L10" s="180">
        <v>2.2943034450105961</v>
      </c>
      <c r="M10" s="180">
        <v>2.2943034450105961</v>
      </c>
      <c r="N10" s="180">
        <v>2.2943034450105961</v>
      </c>
      <c r="O10" s="180">
        <v>2.2943034450105961</v>
      </c>
      <c r="P10" s="180">
        <v>2.2943034450105961</v>
      </c>
      <c r="Q10" s="180">
        <v>2.2943034450105961</v>
      </c>
      <c r="R10" s="180">
        <v>2.2943034450105961</v>
      </c>
      <c r="S10" s="180">
        <v>2.2943034450105961</v>
      </c>
      <c r="T10" s="180">
        <v>2.2943034450105961</v>
      </c>
      <c r="U10" s="180">
        <v>2.2943034450105961</v>
      </c>
      <c r="V10" s="180">
        <v>2.2943034450105961</v>
      </c>
      <c r="W10" s="180">
        <v>2.2943034450105961</v>
      </c>
      <c r="X10" s="180">
        <v>2.2943034450105961</v>
      </c>
      <c r="Y10" s="180">
        <v>2.2943034450105961</v>
      </c>
      <c r="Z10" s="180">
        <v>2.2943034450105961</v>
      </c>
      <c r="AA10" s="180">
        <v>2.2943034450105961</v>
      </c>
      <c r="AB10" s="180">
        <v>2.2943034450105961</v>
      </c>
      <c r="AC10" s="180">
        <v>2.2943034450105961</v>
      </c>
      <c r="AD10" s="180">
        <v>2.2943034450105961</v>
      </c>
      <c r="AE10" s="180">
        <v>2.2943034450105961</v>
      </c>
      <c r="AF10" s="180">
        <v>1.5075914162208526</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211">
        <v>0</v>
      </c>
      <c r="AW10" s="370">
        <v>0</v>
      </c>
      <c r="AX10" s="195">
        <v>0</v>
      </c>
      <c r="AY10" s="195">
        <v>0</v>
      </c>
      <c r="AZ10" s="195">
        <v>0</v>
      </c>
      <c r="BA10" s="195">
        <v>0</v>
      </c>
      <c r="BB10" s="195">
        <v>0</v>
      </c>
      <c r="BC10" s="195">
        <v>0</v>
      </c>
      <c r="BD10" s="195">
        <v>0</v>
      </c>
      <c r="BE10" s="195">
        <v>0</v>
      </c>
      <c r="BF10" s="195">
        <v>0</v>
      </c>
      <c r="BG10" s="195">
        <v>0</v>
      </c>
      <c r="BH10" s="195">
        <v>0</v>
      </c>
      <c r="BI10" s="195">
        <v>0</v>
      </c>
      <c r="BJ10" s="195">
        <v>0</v>
      </c>
    </row>
    <row r="11" spans="1:62" s="195" customFormat="1" ht="15.75" customHeight="1" x14ac:dyDescent="0.3">
      <c r="A11" s="369">
        <v>2400033</v>
      </c>
      <c r="B11" s="179">
        <v>21.657102014774637</v>
      </c>
      <c r="C11" s="180">
        <v>0.6624549150984369</v>
      </c>
      <c r="D11" s="205">
        <f t="shared" si="1"/>
        <v>1</v>
      </c>
      <c r="E11" s="181"/>
      <c r="F11" s="181"/>
      <c r="G11" s="181"/>
      <c r="H11" s="181"/>
      <c r="I11" s="181"/>
      <c r="J11" s="181"/>
      <c r="K11" s="180">
        <v>0.6624549150984369</v>
      </c>
      <c r="L11" s="180">
        <v>0.6624549150984369</v>
      </c>
      <c r="M11" s="180">
        <v>0.6624549150984369</v>
      </c>
      <c r="N11" s="180">
        <v>0.6624549150984369</v>
      </c>
      <c r="O11" s="180">
        <v>0.6624549150984369</v>
      </c>
      <c r="P11" s="180">
        <v>0.6624549150984369</v>
      </c>
      <c r="Q11" s="180">
        <v>0.6624549150984369</v>
      </c>
      <c r="R11" s="180">
        <v>0.6624549150984369</v>
      </c>
      <c r="S11" s="180">
        <v>0.6624549150984369</v>
      </c>
      <c r="T11" s="180">
        <v>0.6624549150984369</v>
      </c>
      <c r="U11" s="180">
        <v>0.6624549150984369</v>
      </c>
      <c r="V11" s="180">
        <v>0.6624549150984369</v>
      </c>
      <c r="W11" s="180">
        <v>0.6624549150984369</v>
      </c>
      <c r="X11" s="180">
        <v>0.6624549150984369</v>
      </c>
      <c r="Y11" s="180">
        <v>0.6624549150984369</v>
      </c>
      <c r="Z11" s="180">
        <v>0.6624549150984369</v>
      </c>
      <c r="AA11" s="180">
        <v>0.6624549150984369</v>
      </c>
      <c r="AB11" s="180">
        <v>0.6624549150984369</v>
      </c>
      <c r="AC11" s="180">
        <v>0.6624549150984369</v>
      </c>
      <c r="AD11" s="180">
        <v>0.6624549150984369</v>
      </c>
      <c r="AE11" s="180">
        <v>0.6624549150984369</v>
      </c>
      <c r="AF11" s="180">
        <v>0.43530045940854378</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211">
        <v>0</v>
      </c>
      <c r="AW11" s="370">
        <v>0</v>
      </c>
      <c r="AX11" s="195">
        <v>0</v>
      </c>
      <c r="AY11" s="195">
        <v>0</v>
      </c>
      <c r="AZ11" s="195">
        <v>0</v>
      </c>
      <c r="BA11" s="195">
        <v>0</v>
      </c>
      <c r="BB11" s="195">
        <v>0</v>
      </c>
      <c r="BC11" s="195">
        <v>0</v>
      </c>
      <c r="BD11" s="195">
        <v>0</v>
      </c>
      <c r="BE11" s="195">
        <v>0</v>
      </c>
      <c r="BF11" s="195">
        <v>0</v>
      </c>
      <c r="BG11" s="195">
        <v>0</v>
      </c>
      <c r="BH11" s="195">
        <v>0</v>
      </c>
      <c r="BI11" s="195">
        <v>0</v>
      </c>
      <c r="BJ11" s="195">
        <v>0</v>
      </c>
    </row>
    <row r="12" spans="1:62" s="195" customFormat="1" ht="15.75" customHeight="1" x14ac:dyDescent="0.3">
      <c r="A12" s="369">
        <v>2400037</v>
      </c>
      <c r="B12" s="179">
        <v>21.657102014774637</v>
      </c>
      <c r="C12" s="180">
        <v>22.318505408523325</v>
      </c>
      <c r="D12" s="205">
        <f t="shared" si="1"/>
        <v>0.79049999999999998</v>
      </c>
      <c r="E12" s="181"/>
      <c r="F12" s="181"/>
      <c r="G12" s="181"/>
      <c r="H12" s="181"/>
      <c r="I12" s="181"/>
      <c r="J12" s="181"/>
      <c r="K12" s="180">
        <v>17.642778525437688</v>
      </c>
      <c r="L12" s="180">
        <v>17.642778525437688</v>
      </c>
      <c r="M12" s="180">
        <v>17.642778525437688</v>
      </c>
      <c r="N12" s="180">
        <v>17.642778525437688</v>
      </c>
      <c r="O12" s="180">
        <v>17.642778525437688</v>
      </c>
      <c r="P12" s="180">
        <v>17.642778525437688</v>
      </c>
      <c r="Q12" s="180">
        <v>17.642778525437688</v>
      </c>
      <c r="R12" s="180">
        <v>17.642778525437688</v>
      </c>
      <c r="S12" s="180">
        <v>17.642778525437688</v>
      </c>
      <c r="T12" s="180">
        <v>17.642778525437688</v>
      </c>
      <c r="U12" s="180">
        <v>17.642778525437688</v>
      </c>
      <c r="V12" s="180">
        <v>17.642778525437688</v>
      </c>
      <c r="W12" s="180">
        <v>17.642778525437688</v>
      </c>
      <c r="X12" s="180">
        <v>17.642778525437688</v>
      </c>
      <c r="Y12" s="180">
        <v>17.642778525437688</v>
      </c>
      <c r="Z12" s="180">
        <v>17.642778525437688</v>
      </c>
      <c r="AA12" s="180">
        <v>17.642778525437688</v>
      </c>
      <c r="AB12" s="180">
        <v>17.642778525437688</v>
      </c>
      <c r="AC12" s="180">
        <v>17.642778525437688</v>
      </c>
      <c r="AD12" s="180">
        <v>17.642778525437688</v>
      </c>
      <c r="AE12" s="180">
        <v>17.642778525437688</v>
      </c>
      <c r="AF12" s="180">
        <v>11.593105315287799</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211">
        <v>0</v>
      </c>
      <c r="AW12" s="370">
        <v>0</v>
      </c>
      <c r="AX12" s="195">
        <v>0</v>
      </c>
      <c r="AY12" s="195">
        <v>0</v>
      </c>
      <c r="AZ12" s="195">
        <v>0</v>
      </c>
      <c r="BA12" s="195">
        <v>0</v>
      </c>
      <c r="BB12" s="195">
        <v>0</v>
      </c>
      <c r="BC12" s="195">
        <v>0</v>
      </c>
      <c r="BD12" s="195">
        <v>0</v>
      </c>
      <c r="BE12" s="195">
        <v>0</v>
      </c>
      <c r="BF12" s="195">
        <v>0</v>
      </c>
      <c r="BG12" s="195">
        <v>0</v>
      </c>
      <c r="BH12" s="195">
        <v>0</v>
      </c>
      <c r="BI12" s="195">
        <v>0</v>
      </c>
      <c r="BJ12" s="195">
        <v>0</v>
      </c>
    </row>
    <row r="13" spans="1:62" s="195" customFormat="1" ht="15.75" customHeight="1" x14ac:dyDescent="0.3">
      <c r="A13" s="369">
        <v>2400047</v>
      </c>
      <c r="B13" s="179">
        <v>21.657102014774637</v>
      </c>
      <c r="C13" s="180">
        <v>98.549275727843025</v>
      </c>
      <c r="D13" s="205">
        <f t="shared" si="1"/>
        <v>0.79049999999999998</v>
      </c>
      <c r="E13" s="181"/>
      <c r="F13" s="181"/>
      <c r="G13" s="181"/>
      <c r="H13" s="181"/>
      <c r="I13" s="181"/>
      <c r="J13" s="181"/>
      <c r="K13" s="180">
        <v>77.903202462859909</v>
      </c>
      <c r="L13" s="180">
        <v>77.903202462859909</v>
      </c>
      <c r="M13" s="180">
        <v>77.903202462859909</v>
      </c>
      <c r="N13" s="180">
        <v>77.903202462859909</v>
      </c>
      <c r="O13" s="180">
        <v>77.903202462859909</v>
      </c>
      <c r="P13" s="180">
        <v>77.903202462859909</v>
      </c>
      <c r="Q13" s="180">
        <v>77.903202462859909</v>
      </c>
      <c r="R13" s="180">
        <v>77.903202462859909</v>
      </c>
      <c r="S13" s="180">
        <v>77.903202462859909</v>
      </c>
      <c r="T13" s="180">
        <v>77.903202462859909</v>
      </c>
      <c r="U13" s="180">
        <v>77.903202462859909</v>
      </c>
      <c r="V13" s="180">
        <v>77.903202462859909</v>
      </c>
      <c r="W13" s="180">
        <v>77.903202462859909</v>
      </c>
      <c r="X13" s="180">
        <v>77.903202462859909</v>
      </c>
      <c r="Y13" s="180">
        <v>77.903202462859909</v>
      </c>
      <c r="Z13" s="180">
        <v>77.903202462859909</v>
      </c>
      <c r="AA13" s="180">
        <v>77.903202462859909</v>
      </c>
      <c r="AB13" s="180">
        <v>77.903202462859909</v>
      </c>
      <c r="AC13" s="180">
        <v>77.903202462859909</v>
      </c>
      <c r="AD13" s="180">
        <v>77.903202462859909</v>
      </c>
      <c r="AE13" s="180">
        <v>77.903202462859909</v>
      </c>
      <c r="AF13" s="180">
        <v>51.190351295741685</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211">
        <v>0</v>
      </c>
      <c r="AW13" s="370">
        <v>0</v>
      </c>
      <c r="AX13" s="195">
        <v>0</v>
      </c>
      <c r="AY13" s="195">
        <v>0</v>
      </c>
      <c r="AZ13" s="195">
        <v>0</v>
      </c>
      <c r="BA13" s="195">
        <v>0</v>
      </c>
      <c r="BB13" s="195">
        <v>0</v>
      </c>
      <c r="BC13" s="195">
        <v>0</v>
      </c>
      <c r="BD13" s="195">
        <v>0</v>
      </c>
      <c r="BE13" s="195">
        <v>0</v>
      </c>
      <c r="BF13" s="195">
        <v>0</v>
      </c>
      <c r="BG13" s="195">
        <v>0</v>
      </c>
      <c r="BH13" s="195">
        <v>0</v>
      </c>
      <c r="BI13" s="195">
        <v>0</v>
      </c>
      <c r="BJ13" s="195">
        <v>0</v>
      </c>
    </row>
    <row r="14" spans="1:62" s="195" customFormat="1" ht="15.75" customHeight="1" x14ac:dyDescent="0.3">
      <c r="A14" s="369">
        <v>2400060</v>
      </c>
      <c r="B14" s="179">
        <v>21.657102014774637</v>
      </c>
      <c r="C14" s="180">
        <v>1.1628710100819322</v>
      </c>
      <c r="D14" s="205">
        <f t="shared" si="1"/>
        <v>0.79049999999999998</v>
      </c>
      <c r="E14" s="181"/>
      <c r="F14" s="181"/>
      <c r="G14" s="181"/>
      <c r="H14" s="181"/>
      <c r="I14" s="181"/>
      <c r="J14" s="181"/>
      <c r="K14" s="180">
        <v>0.91924953346976734</v>
      </c>
      <c r="L14" s="180">
        <v>0.91924953346976734</v>
      </c>
      <c r="M14" s="180">
        <v>0.91924953346976734</v>
      </c>
      <c r="N14" s="180">
        <v>0.91924953346976734</v>
      </c>
      <c r="O14" s="180">
        <v>0.91924953346976734</v>
      </c>
      <c r="P14" s="180">
        <v>0.91924953346976734</v>
      </c>
      <c r="Q14" s="180">
        <v>0.91924953346976734</v>
      </c>
      <c r="R14" s="180">
        <v>0.91924953346976734</v>
      </c>
      <c r="S14" s="180">
        <v>0.91924953346976734</v>
      </c>
      <c r="T14" s="180">
        <v>0.91924953346976734</v>
      </c>
      <c r="U14" s="180">
        <v>0.91924953346976734</v>
      </c>
      <c r="V14" s="180">
        <v>0.91924953346976734</v>
      </c>
      <c r="W14" s="180">
        <v>0.91924953346976734</v>
      </c>
      <c r="X14" s="180">
        <v>0.91924953346976734</v>
      </c>
      <c r="Y14" s="180">
        <v>0.91924953346976734</v>
      </c>
      <c r="Z14" s="180">
        <v>0.91924953346976734</v>
      </c>
      <c r="AA14" s="180">
        <v>0.91924953346976734</v>
      </c>
      <c r="AB14" s="180">
        <v>0.91924953346976734</v>
      </c>
      <c r="AC14" s="180">
        <v>0.91924953346976734</v>
      </c>
      <c r="AD14" s="180">
        <v>0.91924953346976734</v>
      </c>
      <c r="AE14" s="180">
        <v>0.91924953346976734</v>
      </c>
      <c r="AF14" s="180">
        <v>0.604040720523629</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211">
        <v>0</v>
      </c>
      <c r="AW14" s="370">
        <v>0</v>
      </c>
      <c r="AX14" s="195">
        <v>0</v>
      </c>
      <c r="AY14" s="195">
        <v>0</v>
      </c>
      <c r="AZ14" s="195">
        <v>0</v>
      </c>
      <c r="BA14" s="195">
        <v>0</v>
      </c>
      <c r="BB14" s="195">
        <v>0</v>
      </c>
      <c r="BC14" s="195">
        <v>0</v>
      </c>
      <c r="BD14" s="195">
        <v>0</v>
      </c>
      <c r="BE14" s="195">
        <v>0</v>
      </c>
      <c r="BF14" s="195">
        <v>0</v>
      </c>
      <c r="BG14" s="195">
        <v>0</v>
      </c>
      <c r="BH14" s="195">
        <v>0</v>
      </c>
      <c r="BI14" s="195">
        <v>0</v>
      </c>
      <c r="BJ14" s="195">
        <v>0</v>
      </c>
    </row>
    <row r="15" spans="1:62" s="195" customFormat="1" ht="15.75" customHeight="1" x14ac:dyDescent="0.3">
      <c r="A15" s="369">
        <v>2400061</v>
      </c>
      <c r="B15" s="179">
        <v>11.290569183702511</v>
      </c>
      <c r="C15" s="180">
        <v>21.181514391063757</v>
      </c>
      <c r="D15" s="205">
        <f t="shared" si="1"/>
        <v>0.79049999999999998</v>
      </c>
      <c r="E15" s="181"/>
      <c r="F15" s="181"/>
      <c r="G15" s="181"/>
      <c r="H15" s="181"/>
      <c r="I15" s="181"/>
      <c r="J15" s="181"/>
      <c r="K15" s="180">
        <v>16.743987126135899</v>
      </c>
      <c r="L15" s="180">
        <v>16.743987126135899</v>
      </c>
      <c r="M15" s="180">
        <v>16.743987126135899</v>
      </c>
      <c r="N15" s="180">
        <v>16.743987126135899</v>
      </c>
      <c r="O15" s="180">
        <v>16.743987126135899</v>
      </c>
      <c r="P15" s="180">
        <v>16.743987126135899</v>
      </c>
      <c r="Q15" s="180">
        <v>16.743987126135899</v>
      </c>
      <c r="R15" s="180">
        <v>16.743987126135899</v>
      </c>
      <c r="S15" s="180">
        <v>16.743987126135899</v>
      </c>
      <c r="T15" s="180">
        <v>16.743987126135899</v>
      </c>
      <c r="U15" s="180">
        <v>16.743987126135899</v>
      </c>
      <c r="V15" s="180">
        <v>4.8652866711666549</v>
      </c>
      <c r="W15" s="180">
        <v>0</v>
      </c>
      <c r="X15" s="180">
        <v>0</v>
      </c>
      <c r="Y15" s="180">
        <v>0</v>
      </c>
      <c r="Z15" s="180">
        <v>0</v>
      </c>
      <c r="AA15" s="180">
        <v>0</v>
      </c>
      <c r="AB15" s="180">
        <v>0</v>
      </c>
      <c r="AC15" s="180">
        <v>0</v>
      </c>
      <c r="AD15" s="180">
        <v>0</v>
      </c>
      <c r="AE15" s="180">
        <v>0</v>
      </c>
      <c r="AF15" s="180">
        <v>0</v>
      </c>
      <c r="AG15" s="180">
        <v>0</v>
      </c>
      <c r="AH15" s="180">
        <v>0</v>
      </c>
      <c r="AI15" s="180">
        <v>0</v>
      </c>
      <c r="AJ15" s="180">
        <v>0</v>
      </c>
      <c r="AK15" s="180">
        <v>0</v>
      </c>
      <c r="AL15" s="180">
        <v>0</v>
      </c>
      <c r="AM15" s="180">
        <v>0</v>
      </c>
      <c r="AN15" s="180">
        <v>0</v>
      </c>
      <c r="AO15" s="180">
        <v>0</v>
      </c>
      <c r="AP15" s="180">
        <v>0</v>
      </c>
      <c r="AQ15" s="180">
        <v>0</v>
      </c>
      <c r="AR15" s="180">
        <v>0</v>
      </c>
      <c r="AS15" s="180">
        <v>0</v>
      </c>
      <c r="AT15" s="180">
        <v>0</v>
      </c>
      <c r="AU15" s="180">
        <v>0</v>
      </c>
      <c r="AV15" s="211">
        <v>0</v>
      </c>
      <c r="AW15" s="370">
        <v>0</v>
      </c>
      <c r="AX15" s="195">
        <v>0</v>
      </c>
      <c r="AY15" s="195">
        <v>0</v>
      </c>
      <c r="AZ15" s="195">
        <v>0</v>
      </c>
      <c r="BA15" s="195">
        <v>0</v>
      </c>
      <c r="BB15" s="195">
        <v>0</v>
      </c>
      <c r="BC15" s="195">
        <v>0</v>
      </c>
      <c r="BD15" s="195">
        <v>0</v>
      </c>
      <c r="BE15" s="195">
        <v>0</v>
      </c>
      <c r="BF15" s="195">
        <v>0</v>
      </c>
      <c r="BG15" s="195">
        <v>0</v>
      </c>
      <c r="BH15" s="195">
        <v>0</v>
      </c>
      <c r="BI15" s="195">
        <v>0</v>
      </c>
      <c r="BJ15" s="195">
        <v>0</v>
      </c>
    </row>
    <row r="16" spans="1:62" s="195" customFormat="1" ht="15.75" customHeight="1" x14ac:dyDescent="0.3">
      <c r="A16" s="369">
        <v>2400062</v>
      </c>
      <c r="B16" s="179">
        <v>14.726829370046753</v>
      </c>
      <c r="C16" s="180">
        <v>19.160989493066165</v>
      </c>
      <c r="D16" s="205">
        <f t="shared" si="1"/>
        <v>0.79050000000000009</v>
      </c>
      <c r="E16" s="181"/>
      <c r="F16" s="181"/>
      <c r="G16" s="181"/>
      <c r="H16" s="181"/>
      <c r="I16" s="181"/>
      <c r="J16" s="181"/>
      <c r="K16" s="180">
        <v>15.146762194268804</v>
      </c>
      <c r="L16" s="180">
        <v>15.146762194268804</v>
      </c>
      <c r="M16" s="180">
        <v>15.146762194268804</v>
      </c>
      <c r="N16" s="180">
        <v>15.146762194268804</v>
      </c>
      <c r="O16" s="180">
        <v>15.146762194268804</v>
      </c>
      <c r="P16" s="180">
        <v>15.146762194268804</v>
      </c>
      <c r="Q16" s="180">
        <v>15.146762194268804</v>
      </c>
      <c r="R16" s="180">
        <v>15.146762194268804</v>
      </c>
      <c r="S16" s="180">
        <v>15.146762194268804</v>
      </c>
      <c r="T16" s="180">
        <v>15.146762194268804</v>
      </c>
      <c r="U16" s="180">
        <v>15.146762194268804</v>
      </c>
      <c r="V16" s="180">
        <v>15.146762194268804</v>
      </c>
      <c r="W16" s="180">
        <v>15.146762194268804</v>
      </c>
      <c r="X16" s="180">
        <v>15.146762194268804</v>
      </c>
      <c r="Y16" s="180">
        <v>11.009111623908366</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211">
        <v>0</v>
      </c>
      <c r="AW16" s="370">
        <v>0</v>
      </c>
      <c r="AX16" s="195">
        <v>0</v>
      </c>
      <c r="AY16" s="195">
        <v>0</v>
      </c>
      <c r="AZ16" s="195">
        <v>0</v>
      </c>
      <c r="BA16" s="195">
        <v>0</v>
      </c>
      <c r="BB16" s="195">
        <v>0</v>
      </c>
      <c r="BC16" s="195">
        <v>0</v>
      </c>
      <c r="BD16" s="195">
        <v>0</v>
      </c>
      <c r="BE16" s="195">
        <v>0</v>
      </c>
      <c r="BF16" s="195">
        <v>0</v>
      </c>
      <c r="BG16" s="195">
        <v>0</v>
      </c>
      <c r="BH16" s="195">
        <v>0</v>
      </c>
      <c r="BI16" s="195">
        <v>0</v>
      </c>
      <c r="BJ16" s="195">
        <v>0</v>
      </c>
    </row>
    <row r="17" spans="1:62" s="195" customFormat="1" ht="15.75" customHeight="1" x14ac:dyDescent="0.3">
      <c r="A17" s="369">
        <v>2400063</v>
      </c>
      <c r="B17" s="179">
        <v>17.614442972016704</v>
      </c>
      <c r="C17" s="180">
        <v>2.4716058008611581</v>
      </c>
      <c r="D17" s="205">
        <f t="shared" si="1"/>
        <v>0.79049999999999998</v>
      </c>
      <c r="E17" s="181"/>
      <c r="F17" s="181"/>
      <c r="G17" s="181"/>
      <c r="H17" s="181"/>
      <c r="I17" s="181"/>
      <c r="J17" s="181"/>
      <c r="K17" s="180">
        <v>1.9538043855807454</v>
      </c>
      <c r="L17" s="180">
        <v>1.9538043855807454</v>
      </c>
      <c r="M17" s="180">
        <v>1.9538043855807454</v>
      </c>
      <c r="N17" s="180">
        <v>1.9538043855807454</v>
      </c>
      <c r="O17" s="180">
        <v>1.9538043855807454</v>
      </c>
      <c r="P17" s="180">
        <v>1.9538043855807454</v>
      </c>
      <c r="Q17" s="180">
        <v>1.9538043855807454</v>
      </c>
      <c r="R17" s="180">
        <v>1.9538043855807454</v>
      </c>
      <c r="S17" s="180">
        <v>1.9538043855807454</v>
      </c>
      <c r="T17" s="180">
        <v>1.9538043855807454</v>
      </c>
      <c r="U17" s="180">
        <v>1.9538043855807454</v>
      </c>
      <c r="V17" s="180">
        <v>1.9538043855807454</v>
      </c>
      <c r="W17" s="180">
        <v>1.9538043855807454</v>
      </c>
      <c r="X17" s="180">
        <v>1.9538043855807454</v>
      </c>
      <c r="Y17" s="180">
        <v>1.9538043855807454</v>
      </c>
      <c r="Z17" s="180">
        <v>1.9538043855807454</v>
      </c>
      <c r="AA17" s="180">
        <v>1.9538043855807454</v>
      </c>
      <c r="AB17" s="180">
        <v>1.2005013734155034</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v>0</v>
      </c>
      <c r="AT17" s="180">
        <v>0</v>
      </c>
      <c r="AU17" s="180">
        <v>0</v>
      </c>
      <c r="AV17" s="211">
        <v>0</v>
      </c>
      <c r="AW17" s="370">
        <v>0</v>
      </c>
      <c r="AX17" s="195">
        <v>0</v>
      </c>
      <c r="AY17" s="195">
        <v>0</v>
      </c>
      <c r="AZ17" s="195">
        <v>0</v>
      </c>
      <c r="BA17" s="195">
        <v>0</v>
      </c>
      <c r="BB17" s="195">
        <v>0</v>
      </c>
      <c r="BC17" s="195">
        <v>0</v>
      </c>
      <c r="BD17" s="195">
        <v>0</v>
      </c>
      <c r="BE17" s="195">
        <v>0</v>
      </c>
      <c r="BF17" s="195">
        <v>0</v>
      </c>
      <c r="BG17" s="195">
        <v>0</v>
      </c>
      <c r="BH17" s="195">
        <v>0</v>
      </c>
      <c r="BI17" s="195">
        <v>0</v>
      </c>
      <c r="BJ17" s="195">
        <v>0</v>
      </c>
    </row>
    <row r="18" spans="1:62" s="195" customFormat="1" ht="15.75" customHeight="1" x14ac:dyDescent="0.3">
      <c r="A18" s="369">
        <v>2400064</v>
      </c>
      <c r="B18" s="179">
        <v>8.4751459217818077</v>
      </c>
      <c r="C18" s="180">
        <v>37.853444129149068</v>
      </c>
      <c r="D18" s="205">
        <f t="shared" si="1"/>
        <v>0.79049999999999987</v>
      </c>
      <c r="E18" s="181"/>
      <c r="F18" s="181"/>
      <c r="G18" s="181"/>
      <c r="H18" s="181"/>
      <c r="I18" s="181"/>
      <c r="J18" s="181"/>
      <c r="K18" s="180">
        <v>29.923147584092334</v>
      </c>
      <c r="L18" s="180">
        <v>29.923147584092334</v>
      </c>
      <c r="M18" s="180">
        <v>29.923147584092334</v>
      </c>
      <c r="N18" s="180">
        <v>29.923147584092334</v>
      </c>
      <c r="O18" s="180">
        <v>29.923147584092334</v>
      </c>
      <c r="P18" s="180">
        <v>29.923147584092334</v>
      </c>
      <c r="Q18" s="180">
        <v>29.923147584092334</v>
      </c>
      <c r="R18" s="180">
        <v>29.923147584092334</v>
      </c>
      <c r="S18" s="180">
        <v>14.217861541456625</v>
      </c>
      <c r="T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v>0</v>
      </c>
      <c r="AT18" s="180">
        <v>0</v>
      </c>
      <c r="AU18" s="180">
        <v>0</v>
      </c>
      <c r="AV18" s="211">
        <v>0</v>
      </c>
      <c r="AW18" s="370">
        <v>0</v>
      </c>
      <c r="AX18" s="195">
        <v>0</v>
      </c>
      <c r="AY18" s="195">
        <v>0</v>
      </c>
      <c r="AZ18" s="195">
        <v>0</v>
      </c>
      <c r="BA18" s="195">
        <v>0</v>
      </c>
      <c r="BB18" s="195">
        <v>0</v>
      </c>
      <c r="BC18" s="195">
        <v>0</v>
      </c>
      <c r="BD18" s="195">
        <v>0</v>
      </c>
      <c r="BE18" s="195">
        <v>0</v>
      </c>
      <c r="BF18" s="195">
        <v>0</v>
      </c>
      <c r="BG18" s="195">
        <v>0</v>
      </c>
      <c r="BH18" s="195">
        <v>0</v>
      </c>
      <c r="BI18" s="195">
        <v>0</v>
      </c>
      <c r="BJ18" s="195">
        <v>0</v>
      </c>
    </row>
    <row r="19" spans="1:62" s="195" customFormat="1" ht="15.75" customHeight="1" x14ac:dyDescent="0.3">
      <c r="A19" s="369">
        <v>2400076</v>
      </c>
      <c r="B19" s="179">
        <v>8.3596413777030101</v>
      </c>
      <c r="C19" s="180">
        <v>251.86692999868922</v>
      </c>
      <c r="D19" s="205">
        <f t="shared" si="1"/>
        <v>0.79049999999999998</v>
      </c>
      <c r="E19" s="181"/>
      <c r="F19" s="181"/>
      <c r="G19" s="181"/>
      <c r="H19" s="181"/>
      <c r="I19" s="181"/>
      <c r="J19" s="181"/>
      <c r="K19" s="180">
        <v>199.10080816396382</v>
      </c>
      <c r="L19" s="180">
        <v>199.10080816396382</v>
      </c>
      <c r="M19" s="180">
        <v>199.10080816396382</v>
      </c>
      <c r="N19" s="180">
        <v>199.10080816396382</v>
      </c>
      <c r="O19" s="180">
        <v>199.10080816396382</v>
      </c>
      <c r="P19" s="180">
        <v>199.10080816396382</v>
      </c>
      <c r="Q19" s="180">
        <v>199.10080816396382</v>
      </c>
      <c r="R19" s="180">
        <v>199.10080816396382</v>
      </c>
      <c r="S19" s="180">
        <v>71.60488894987067</v>
      </c>
      <c r="T19" s="180">
        <v>0</v>
      </c>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S19" s="180">
        <v>0</v>
      </c>
      <c r="AT19" s="180">
        <v>0</v>
      </c>
      <c r="AU19" s="180">
        <v>0</v>
      </c>
      <c r="AV19" s="211">
        <v>0</v>
      </c>
      <c r="AW19" s="370">
        <v>0</v>
      </c>
      <c r="AX19" s="195">
        <v>0</v>
      </c>
      <c r="AY19" s="195">
        <v>0</v>
      </c>
      <c r="AZ19" s="195">
        <v>0</v>
      </c>
      <c r="BA19" s="195">
        <v>0</v>
      </c>
      <c r="BB19" s="195">
        <v>0</v>
      </c>
      <c r="BC19" s="195">
        <v>0</v>
      </c>
      <c r="BD19" s="195">
        <v>0</v>
      </c>
      <c r="BE19" s="195">
        <v>0</v>
      </c>
      <c r="BF19" s="195">
        <v>0</v>
      </c>
      <c r="BG19" s="195">
        <v>0</v>
      </c>
      <c r="BH19" s="195">
        <v>0</v>
      </c>
      <c r="BI19" s="195">
        <v>0</v>
      </c>
      <c r="BJ19" s="195">
        <v>0</v>
      </c>
    </row>
    <row r="20" spans="1:62" s="195" customFormat="1" ht="15.75" customHeight="1" x14ac:dyDescent="0.3">
      <c r="A20" s="369">
        <v>2400242</v>
      </c>
      <c r="B20" s="179">
        <v>21.657102014774637</v>
      </c>
      <c r="C20" s="180">
        <v>3.826698976579856</v>
      </c>
      <c r="D20" s="205">
        <f t="shared" si="1"/>
        <v>0.79049999999999998</v>
      </c>
      <c r="E20" s="181"/>
      <c r="F20" s="181"/>
      <c r="G20" s="181"/>
      <c r="H20" s="181"/>
      <c r="I20" s="181"/>
      <c r="J20" s="181"/>
      <c r="K20" s="180">
        <v>3.0250055409863763</v>
      </c>
      <c r="L20" s="180">
        <v>3.0250055409863763</v>
      </c>
      <c r="M20" s="180">
        <v>3.0250055409863763</v>
      </c>
      <c r="N20" s="180">
        <v>3.0250055409863763</v>
      </c>
      <c r="O20" s="180">
        <v>3.0250055409863763</v>
      </c>
      <c r="P20" s="180">
        <v>3.0250055409863763</v>
      </c>
      <c r="Q20" s="180">
        <v>3.0250055409863763</v>
      </c>
      <c r="R20" s="180">
        <v>3.0250055409863763</v>
      </c>
      <c r="S20" s="180">
        <v>3.0250055409863763</v>
      </c>
      <c r="T20" s="180">
        <v>3.0250055409863763</v>
      </c>
      <c r="U20" s="180">
        <v>3.0250055409863763</v>
      </c>
      <c r="V20" s="180">
        <v>3.0250055409863763</v>
      </c>
      <c r="W20" s="180">
        <v>3.0250055409863763</v>
      </c>
      <c r="X20" s="180">
        <v>3.0250055409863763</v>
      </c>
      <c r="Y20" s="180">
        <v>3.0250055409863763</v>
      </c>
      <c r="Z20" s="180">
        <v>3.0250055409863763</v>
      </c>
      <c r="AA20" s="180">
        <v>3.0250055409863763</v>
      </c>
      <c r="AB20" s="180">
        <v>3.0250055409863763</v>
      </c>
      <c r="AC20" s="180">
        <v>3.0250055409863763</v>
      </c>
      <c r="AD20" s="180">
        <v>3.0250055409863763</v>
      </c>
      <c r="AE20" s="180">
        <v>3.0250055409863763</v>
      </c>
      <c r="AF20" s="180">
        <v>1.9877372356865877</v>
      </c>
      <c r="AG20" s="180">
        <v>0</v>
      </c>
      <c r="AH20" s="180">
        <v>0</v>
      </c>
      <c r="AI20" s="180">
        <v>0</v>
      </c>
      <c r="AJ20" s="180">
        <v>0</v>
      </c>
      <c r="AK20" s="180">
        <v>0</v>
      </c>
      <c r="AL20" s="180">
        <v>0</v>
      </c>
      <c r="AM20" s="180">
        <v>0</v>
      </c>
      <c r="AN20" s="180">
        <v>0</v>
      </c>
      <c r="AO20" s="180">
        <v>0</v>
      </c>
      <c r="AP20" s="180">
        <v>0</v>
      </c>
      <c r="AQ20" s="180">
        <v>0</v>
      </c>
      <c r="AR20" s="180">
        <v>0</v>
      </c>
      <c r="AS20" s="180">
        <v>0</v>
      </c>
      <c r="AT20" s="180">
        <v>0</v>
      </c>
      <c r="AU20" s="180">
        <v>0</v>
      </c>
      <c r="AV20" s="211">
        <v>0</v>
      </c>
      <c r="AW20" s="370">
        <v>0</v>
      </c>
      <c r="AX20" s="195">
        <v>0</v>
      </c>
      <c r="AY20" s="195">
        <v>0</v>
      </c>
      <c r="AZ20" s="195">
        <v>0</v>
      </c>
      <c r="BA20" s="195">
        <v>0</v>
      </c>
      <c r="BB20" s="195">
        <v>0</v>
      </c>
      <c r="BC20" s="195">
        <v>0</v>
      </c>
      <c r="BD20" s="195">
        <v>0</v>
      </c>
      <c r="BE20" s="195">
        <v>0</v>
      </c>
      <c r="BF20" s="195">
        <v>0</v>
      </c>
      <c r="BG20" s="195">
        <v>0</v>
      </c>
      <c r="BH20" s="195">
        <v>0</v>
      </c>
      <c r="BI20" s="195">
        <v>0</v>
      </c>
      <c r="BJ20" s="195">
        <v>0</v>
      </c>
    </row>
    <row r="21" spans="1:62" s="195" customFormat="1" ht="15.75" customHeight="1" x14ac:dyDescent="0.3">
      <c r="A21" s="369">
        <v>2400509</v>
      </c>
      <c r="B21" s="179">
        <v>21.657102014774637</v>
      </c>
      <c r="C21" s="180">
        <v>21.551191621876605</v>
      </c>
      <c r="D21" s="205">
        <f t="shared" si="1"/>
        <v>0.79049999999999998</v>
      </c>
      <c r="E21" s="181"/>
      <c r="F21" s="181"/>
      <c r="G21" s="181"/>
      <c r="H21" s="181"/>
      <c r="I21" s="181"/>
      <c r="J21" s="181"/>
      <c r="K21" s="180">
        <v>17.036216977093456</v>
      </c>
      <c r="L21" s="180">
        <v>17.036216977093456</v>
      </c>
      <c r="M21" s="180">
        <v>17.036216977093456</v>
      </c>
      <c r="N21" s="180">
        <v>17.036216977093456</v>
      </c>
      <c r="O21" s="180">
        <v>17.036216977093456</v>
      </c>
      <c r="P21" s="180">
        <v>17.036216977093456</v>
      </c>
      <c r="Q21" s="180">
        <v>17.036216977093456</v>
      </c>
      <c r="R21" s="180">
        <v>17.036216977093456</v>
      </c>
      <c r="S21" s="180">
        <v>17.036216977093456</v>
      </c>
      <c r="T21" s="180">
        <v>17.036216977093456</v>
      </c>
      <c r="U21" s="180">
        <v>17.036216977093456</v>
      </c>
      <c r="V21" s="180">
        <v>17.036216977093456</v>
      </c>
      <c r="W21" s="180">
        <v>17.036216977093456</v>
      </c>
      <c r="X21" s="180">
        <v>17.036216977093456</v>
      </c>
      <c r="Y21" s="180">
        <v>17.036216977093456</v>
      </c>
      <c r="Z21" s="180">
        <v>17.036216977093456</v>
      </c>
      <c r="AA21" s="180">
        <v>17.036216977093456</v>
      </c>
      <c r="AB21" s="180">
        <v>17.036216977093456</v>
      </c>
      <c r="AC21" s="180">
        <v>17.036216977093456</v>
      </c>
      <c r="AD21" s="180">
        <v>17.036216977093456</v>
      </c>
      <c r="AE21" s="180">
        <v>17.036216977093456</v>
      </c>
      <c r="AF21" s="180">
        <v>11.19453249978598</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211">
        <v>0</v>
      </c>
      <c r="AW21" s="370">
        <v>0</v>
      </c>
      <c r="AX21" s="195">
        <v>0</v>
      </c>
      <c r="AY21" s="195">
        <v>0</v>
      </c>
      <c r="AZ21" s="195">
        <v>0</v>
      </c>
      <c r="BA21" s="195">
        <v>0</v>
      </c>
      <c r="BB21" s="195">
        <v>0</v>
      </c>
      <c r="BC21" s="195">
        <v>0</v>
      </c>
      <c r="BD21" s="195">
        <v>0</v>
      </c>
      <c r="BE21" s="195">
        <v>0</v>
      </c>
      <c r="BF21" s="195">
        <v>0</v>
      </c>
      <c r="BG21" s="195">
        <v>0</v>
      </c>
      <c r="BH21" s="195">
        <v>0</v>
      </c>
      <c r="BI21" s="195">
        <v>0</v>
      </c>
      <c r="BJ21" s="195">
        <v>0</v>
      </c>
    </row>
    <row r="22" spans="1:62" s="195" customFormat="1" ht="15.75" customHeight="1" x14ac:dyDescent="0.3">
      <c r="A22" s="369">
        <v>2400607</v>
      </c>
      <c r="B22" s="179">
        <v>8.3740794457128587</v>
      </c>
      <c r="C22" s="180">
        <v>62.644859746542537</v>
      </c>
      <c r="D22" s="205">
        <f t="shared" si="1"/>
        <v>0.79049999999999987</v>
      </c>
      <c r="E22" s="181"/>
      <c r="F22" s="181"/>
      <c r="G22" s="181"/>
      <c r="H22" s="181"/>
      <c r="I22" s="181"/>
      <c r="J22" s="181"/>
      <c r="K22" s="180">
        <v>49.520761629641868</v>
      </c>
      <c r="L22" s="180">
        <v>49.520761629641868</v>
      </c>
      <c r="M22" s="180">
        <v>49.520761629641868</v>
      </c>
      <c r="N22" s="180">
        <v>49.520761629641868</v>
      </c>
      <c r="O22" s="180">
        <v>49.520761629641868</v>
      </c>
      <c r="P22" s="180">
        <v>49.520761629641868</v>
      </c>
      <c r="Q22" s="180">
        <v>49.520761629641868</v>
      </c>
      <c r="R22" s="180">
        <v>49.520761629641868</v>
      </c>
      <c r="S22" s="180">
        <v>18.524699061695031</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211">
        <v>0</v>
      </c>
      <c r="AW22" s="370">
        <v>0</v>
      </c>
      <c r="AX22" s="195">
        <v>0</v>
      </c>
      <c r="AY22" s="195">
        <v>0</v>
      </c>
      <c r="AZ22" s="195">
        <v>0</v>
      </c>
      <c r="BA22" s="195">
        <v>0</v>
      </c>
      <c r="BB22" s="195">
        <v>0</v>
      </c>
      <c r="BC22" s="195">
        <v>0</v>
      </c>
      <c r="BD22" s="195">
        <v>0</v>
      </c>
      <c r="BE22" s="195">
        <v>0</v>
      </c>
      <c r="BF22" s="195">
        <v>0</v>
      </c>
      <c r="BG22" s="195">
        <v>0</v>
      </c>
      <c r="BH22" s="195">
        <v>0</v>
      </c>
      <c r="BI22" s="195">
        <v>0</v>
      </c>
      <c r="BJ22" s="195">
        <v>0</v>
      </c>
    </row>
    <row r="23" spans="1:62" s="195" customFormat="1" ht="15.75" customHeight="1" x14ac:dyDescent="0.3">
      <c r="A23" s="369">
        <v>2400720</v>
      </c>
      <c r="B23" s="179">
        <v>21.657102014774637</v>
      </c>
      <c r="C23" s="180">
        <v>39.110748627023817</v>
      </c>
      <c r="D23" s="205">
        <f t="shared" si="1"/>
        <v>0.79049999999999998</v>
      </c>
      <c r="E23" s="181"/>
      <c r="F23" s="181"/>
      <c r="G23" s="181"/>
      <c r="H23" s="181"/>
      <c r="I23" s="181"/>
      <c r="J23" s="181"/>
      <c r="K23" s="180">
        <v>30.917046789662326</v>
      </c>
      <c r="L23" s="180">
        <v>30.917046789662326</v>
      </c>
      <c r="M23" s="180">
        <v>30.917046789662326</v>
      </c>
      <c r="N23" s="180">
        <v>30.917046789662326</v>
      </c>
      <c r="O23" s="180">
        <v>30.917046789662326</v>
      </c>
      <c r="P23" s="180">
        <v>30.917046789662326</v>
      </c>
      <c r="Q23" s="180">
        <v>30.917046789662326</v>
      </c>
      <c r="R23" s="180">
        <v>30.917046789662326</v>
      </c>
      <c r="S23" s="180">
        <v>30.917046789662326</v>
      </c>
      <c r="T23" s="180">
        <v>30.917046789662326</v>
      </c>
      <c r="U23" s="180">
        <v>30.917046789662326</v>
      </c>
      <c r="V23" s="180">
        <v>30.917046789662326</v>
      </c>
      <c r="W23" s="180">
        <v>30.917046789662326</v>
      </c>
      <c r="X23" s="180">
        <v>30.917046789662326</v>
      </c>
      <c r="Y23" s="180">
        <v>30.917046789662326</v>
      </c>
      <c r="Z23" s="180">
        <v>30.917046789662326</v>
      </c>
      <c r="AA23" s="180">
        <v>30.917046789662326</v>
      </c>
      <c r="AB23" s="180">
        <v>30.917046789662326</v>
      </c>
      <c r="AC23" s="180">
        <v>30.917046789662326</v>
      </c>
      <c r="AD23" s="180">
        <v>30.917046789662326</v>
      </c>
      <c r="AE23" s="180">
        <v>30.917046789662326</v>
      </c>
      <c r="AF23" s="180">
        <v>20.315653736368827</v>
      </c>
      <c r="AG23" s="180">
        <v>0</v>
      </c>
      <c r="AH23" s="180">
        <v>0</v>
      </c>
      <c r="AI23" s="180">
        <v>0</v>
      </c>
      <c r="AJ23" s="180">
        <v>0</v>
      </c>
      <c r="AK23" s="180">
        <v>0</v>
      </c>
      <c r="AL23" s="180">
        <v>0</v>
      </c>
      <c r="AM23" s="180">
        <v>0</v>
      </c>
      <c r="AN23" s="180">
        <v>0</v>
      </c>
      <c r="AO23" s="180">
        <v>0</v>
      </c>
      <c r="AP23" s="180">
        <v>0</v>
      </c>
      <c r="AQ23" s="180">
        <v>0</v>
      </c>
      <c r="AR23" s="180">
        <v>0</v>
      </c>
      <c r="AS23" s="180">
        <v>0</v>
      </c>
      <c r="AT23" s="180">
        <v>0</v>
      </c>
      <c r="AU23" s="180">
        <v>0</v>
      </c>
      <c r="AV23" s="211">
        <v>0</v>
      </c>
      <c r="AW23" s="370">
        <v>0</v>
      </c>
      <c r="AX23" s="195">
        <v>0</v>
      </c>
      <c r="AY23" s="195">
        <v>0</v>
      </c>
      <c r="AZ23" s="195">
        <v>0</v>
      </c>
      <c r="BA23" s="195">
        <v>0</v>
      </c>
      <c r="BB23" s="195">
        <v>0</v>
      </c>
      <c r="BC23" s="195">
        <v>0</v>
      </c>
      <c r="BD23" s="195">
        <v>0</v>
      </c>
      <c r="BE23" s="195">
        <v>0</v>
      </c>
      <c r="BF23" s="195">
        <v>0</v>
      </c>
      <c r="BG23" s="195">
        <v>0</v>
      </c>
      <c r="BH23" s="195">
        <v>0</v>
      </c>
      <c r="BI23" s="195">
        <v>0</v>
      </c>
      <c r="BJ23" s="195">
        <v>0</v>
      </c>
    </row>
    <row r="24" spans="1:62" s="195" customFormat="1" ht="15.75" customHeight="1" x14ac:dyDescent="0.3">
      <c r="A24" s="369">
        <v>2401443</v>
      </c>
      <c r="B24" s="179">
        <v>21.657102014774637</v>
      </c>
      <c r="C24" s="180">
        <v>2.4349691631213473</v>
      </c>
      <c r="D24" s="205">
        <f t="shared" si="1"/>
        <v>0.79049999999999987</v>
      </c>
      <c r="E24" s="181"/>
      <c r="F24" s="181"/>
      <c r="G24" s="181"/>
      <c r="H24" s="181"/>
      <c r="I24" s="181"/>
      <c r="J24" s="181"/>
      <c r="K24" s="180">
        <v>1.9248431234474248</v>
      </c>
      <c r="L24" s="180">
        <v>1.9248431234474248</v>
      </c>
      <c r="M24" s="180">
        <v>1.9248431234474248</v>
      </c>
      <c r="N24" s="180">
        <v>1.9248431234474248</v>
      </c>
      <c r="O24" s="180">
        <v>1.9248431234474248</v>
      </c>
      <c r="P24" s="180">
        <v>1.9248431234474248</v>
      </c>
      <c r="Q24" s="180">
        <v>1.9248431234474248</v>
      </c>
      <c r="R24" s="180">
        <v>1.9248431234474248</v>
      </c>
      <c r="S24" s="180">
        <v>1.9248431234474248</v>
      </c>
      <c r="T24" s="180">
        <v>1.9248431234474248</v>
      </c>
      <c r="U24" s="180">
        <v>1.9248431234474248</v>
      </c>
      <c r="V24" s="180">
        <v>1.9248431234474248</v>
      </c>
      <c r="W24" s="180">
        <v>1.9248431234474248</v>
      </c>
      <c r="X24" s="180">
        <v>1.9248431234474248</v>
      </c>
      <c r="Y24" s="180">
        <v>1.9248431234474248</v>
      </c>
      <c r="Z24" s="180">
        <v>1.9248431234474248</v>
      </c>
      <c r="AA24" s="180">
        <v>1.9248431234474248</v>
      </c>
      <c r="AB24" s="180">
        <v>1.9248431234474248</v>
      </c>
      <c r="AC24" s="180">
        <v>1.9248431234474248</v>
      </c>
      <c r="AD24" s="180">
        <v>1.9248431234474248</v>
      </c>
      <c r="AE24" s="180">
        <v>1.9248431234474248</v>
      </c>
      <c r="AF24" s="180">
        <v>1.2648182945424076</v>
      </c>
      <c r="AG24" s="180">
        <v>0</v>
      </c>
      <c r="AH24" s="180">
        <v>0</v>
      </c>
      <c r="AI24" s="180">
        <v>0</v>
      </c>
      <c r="AJ24" s="180">
        <v>0</v>
      </c>
      <c r="AK24" s="180">
        <v>0</v>
      </c>
      <c r="AL24" s="180">
        <v>0</v>
      </c>
      <c r="AM24" s="180">
        <v>0</v>
      </c>
      <c r="AN24" s="180">
        <v>0</v>
      </c>
      <c r="AO24" s="180">
        <v>0</v>
      </c>
      <c r="AP24" s="180">
        <v>0</v>
      </c>
      <c r="AQ24" s="180">
        <v>0</v>
      </c>
      <c r="AR24" s="180">
        <v>0</v>
      </c>
      <c r="AS24" s="180">
        <v>0</v>
      </c>
      <c r="AT24" s="180">
        <v>0</v>
      </c>
      <c r="AU24" s="180">
        <v>0</v>
      </c>
      <c r="AV24" s="211">
        <v>0</v>
      </c>
      <c r="AW24" s="370">
        <v>0</v>
      </c>
      <c r="AX24" s="195">
        <v>0</v>
      </c>
      <c r="AY24" s="195">
        <v>0</v>
      </c>
      <c r="AZ24" s="195">
        <v>0</v>
      </c>
      <c r="BA24" s="195">
        <v>0</v>
      </c>
      <c r="BB24" s="195">
        <v>0</v>
      </c>
      <c r="BC24" s="195">
        <v>0</v>
      </c>
      <c r="BD24" s="195">
        <v>0</v>
      </c>
      <c r="BE24" s="195">
        <v>0</v>
      </c>
      <c r="BF24" s="195">
        <v>0</v>
      </c>
      <c r="BG24" s="195">
        <v>0</v>
      </c>
      <c r="BH24" s="195">
        <v>0</v>
      </c>
      <c r="BI24" s="195">
        <v>0</v>
      </c>
      <c r="BJ24" s="195">
        <v>0</v>
      </c>
    </row>
    <row r="25" spans="1:62" s="195" customFormat="1" ht="15.75" customHeight="1" x14ac:dyDescent="0.3">
      <c r="A25" s="369">
        <v>2401489</v>
      </c>
      <c r="B25" s="179">
        <v>21.657102014774637</v>
      </c>
      <c r="C25" s="180">
        <v>37.775639213758254</v>
      </c>
      <c r="D25" s="205">
        <f t="shared" si="1"/>
        <v>0.79049999999999987</v>
      </c>
      <c r="E25" s="181"/>
      <c r="F25" s="181"/>
      <c r="G25" s="181"/>
      <c r="H25" s="181"/>
      <c r="I25" s="181"/>
      <c r="J25" s="181"/>
      <c r="K25" s="180">
        <v>29.861642798475895</v>
      </c>
      <c r="L25" s="180">
        <v>29.861642798475895</v>
      </c>
      <c r="M25" s="180">
        <v>29.861642798475895</v>
      </c>
      <c r="N25" s="180">
        <v>29.861642798475895</v>
      </c>
      <c r="O25" s="180">
        <v>29.861642798475895</v>
      </c>
      <c r="P25" s="180">
        <v>29.861642798475895</v>
      </c>
      <c r="Q25" s="180">
        <v>29.861642798475895</v>
      </c>
      <c r="R25" s="180">
        <v>29.861642798475895</v>
      </c>
      <c r="S25" s="180">
        <v>29.861642798475895</v>
      </c>
      <c r="T25" s="180">
        <v>29.861642798475895</v>
      </c>
      <c r="U25" s="180">
        <v>29.861642798475895</v>
      </c>
      <c r="V25" s="180">
        <v>29.861642798475895</v>
      </c>
      <c r="W25" s="180">
        <v>29.861642798475895</v>
      </c>
      <c r="X25" s="180">
        <v>29.861642798475895</v>
      </c>
      <c r="Y25" s="180">
        <v>29.861642798475895</v>
      </c>
      <c r="Z25" s="180">
        <v>29.861642798475895</v>
      </c>
      <c r="AA25" s="180">
        <v>29.861642798475895</v>
      </c>
      <c r="AB25" s="180">
        <v>29.861642798475895</v>
      </c>
      <c r="AC25" s="180">
        <v>29.861642798475895</v>
      </c>
      <c r="AD25" s="180">
        <v>29.861642798475895</v>
      </c>
      <c r="AE25" s="180">
        <v>29.861642798475895</v>
      </c>
      <c r="AF25" s="180">
        <v>19.62214564735903</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211">
        <v>0</v>
      </c>
      <c r="AW25" s="370">
        <v>0</v>
      </c>
      <c r="AX25" s="195">
        <v>0</v>
      </c>
      <c r="AY25" s="195">
        <v>0</v>
      </c>
      <c r="AZ25" s="195">
        <v>0</v>
      </c>
      <c r="BA25" s="195">
        <v>0</v>
      </c>
      <c r="BB25" s="195">
        <v>0</v>
      </c>
      <c r="BC25" s="195">
        <v>0</v>
      </c>
      <c r="BD25" s="195">
        <v>0</v>
      </c>
      <c r="BE25" s="195">
        <v>0</v>
      </c>
      <c r="BF25" s="195">
        <v>0</v>
      </c>
      <c r="BG25" s="195">
        <v>0</v>
      </c>
      <c r="BH25" s="195">
        <v>0</v>
      </c>
      <c r="BI25" s="195">
        <v>0</v>
      </c>
      <c r="BJ25" s="195">
        <v>0</v>
      </c>
    </row>
    <row r="26" spans="1:62" s="195" customFormat="1" ht="15.75" customHeight="1" x14ac:dyDescent="0.3">
      <c r="A26" s="369">
        <v>2401776</v>
      </c>
      <c r="B26" s="179">
        <v>21.657102014774637</v>
      </c>
      <c r="C26" s="180">
        <v>4.0293062070108014</v>
      </c>
      <c r="D26" s="205">
        <f t="shared" si="1"/>
        <v>0.79050000000000009</v>
      </c>
      <c r="E26" s="181"/>
      <c r="F26" s="181"/>
      <c r="G26" s="181"/>
      <c r="H26" s="181"/>
      <c r="I26" s="181"/>
      <c r="J26" s="181"/>
      <c r="K26" s="180">
        <v>3.1851665566420388</v>
      </c>
      <c r="L26" s="180">
        <v>3.1851665566420388</v>
      </c>
      <c r="M26" s="180">
        <v>3.1851665566420388</v>
      </c>
      <c r="N26" s="180">
        <v>3.1851665566420388</v>
      </c>
      <c r="O26" s="180">
        <v>3.1851665566420388</v>
      </c>
      <c r="P26" s="180">
        <v>3.1851665566420388</v>
      </c>
      <c r="Q26" s="180">
        <v>3.1851665566420388</v>
      </c>
      <c r="R26" s="180">
        <v>3.1851665566420388</v>
      </c>
      <c r="S26" s="180">
        <v>3.1851665566420388</v>
      </c>
      <c r="T26" s="180">
        <v>3.1851665566420388</v>
      </c>
      <c r="U26" s="180">
        <v>3.1851665566420388</v>
      </c>
      <c r="V26" s="180">
        <v>3.1851665566420388</v>
      </c>
      <c r="W26" s="180">
        <v>3.1851665566420388</v>
      </c>
      <c r="X26" s="180">
        <v>3.1851665566420388</v>
      </c>
      <c r="Y26" s="180">
        <v>3.1851665566420388</v>
      </c>
      <c r="Z26" s="180">
        <v>3.1851665566420388</v>
      </c>
      <c r="AA26" s="180">
        <v>3.1851665566420388</v>
      </c>
      <c r="AB26" s="180">
        <v>3.1851665566420388</v>
      </c>
      <c r="AC26" s="180">
        <v>3.1851665566420388</v>
      </c>
      <c r="AD26" s="180">
        <v>3.1851665566420388</v>
      </c>
      <c r="AE26" s="180">
        <v>3.1851665566420388</v>
      </c>
      <c r="AF26" s="180">
        <v>2.0929793617622758</v>
      </c>
      <c r="AG26" s="180">
        <v>0</v>
      </c>
      <c r="AH26" s="180">
        <v>0</v>
      </c>
      <c r="AI26" s="180">
        <v>0</v>
      </c>
      <c r="AJ26" s="180">
        <v>0</v>
      </c>
      <c r="AK26" s="180">
        <v>0</v>
      </c>
      <c r="AL26" s="180">
        <v>0</v>
      </c>
      <c r="AM26" s="180">
        <v>0</v>
      </c>
      <c r="AN26" s="180">
        <v>0</v>
      </c>
      <c r="AO26" s="180">
        <v>0</v>
      </c>
      <c r="AP26" s="180">
        <v>0</v>
      </c>
      <c r="AQ26" s="180">
        <v>0</v>
      </c>
      <c r="AR26" s="180">
        <v>0</v>
      </c>
      <c r="AS26" s="180">
        <v>0</v>
      </c>
      <c r="AT26" s="180">
        <v>0</v>
      </c>
      <c r="AU26" s="180">
        <v>0</v>
      </c>
      <c r="AV26" s="211">
        <v>0</v>
      </c>
      <c r="AW26" s="370">
        <v>0</v>
      </c>
      <c r="AX26" s="195">
        <v>0</v>
      </c>
      <c r="AY26" s="195">
        <v>0</v>
      </c>
      <c r="AZ26" s="195">
        <v>0</v>
      </c>
      <c r="BA26" s="195">
        <v>0</v>
      </c>
      <c r="BB26" s="195">
        <v>0</v>
      </c>
      <c r="BC26" s="195">
        <v>0</v>
      </c>
      <c r="BD26" s="195">
        <v>0</v>
      </c>
      <c r="BE26" s="195">
        <v>0</v>
      </c>
      <c r="BF26" s="195">
        <v>0</v>
      </c>
      <c r="BG26" s="195">
        <v>0</v>
      </c>
      <c r="BH26" s="195">
        <v>0</v>
      </c>
      <c r="BI26" s="195">
        <v>0</v>
      </c>
      <c r="BJ26" s="195">
        <v>0</v>
      </c>
    </row>
    <row r="27" spans="1:62" s="195" customFormat="1" ht="15.75" customHeight="1" x14ac:dyDescent="0.3">
      <c r="A27" s="369">
        <v>2500009</v>
      </c>
      <c r="B27" s="179">
        <v>21.657102014774637</v>
      </c>
      <c r="C27" s="180">
        <v>4.9671592828614211</v>
      </c>
      <c r="D27" s="205">
        <f t="shared" si="1"/>
        <v>0.79050000000000009</v>
      </c>
      <c r="E27" s="181"/>
      <c r="F27" s="181"/>
      <c r="G27" s="181"/>
      <c r="H27" s="181"/>
      <c r="I27" s="181"/>
      <c r="J27" s="181"/>
      <c r="K27" s="180">
        <v>3.9265394131019535</v>
      </c>
      <c r="L27" s="180">
        <v>3.9265394131019535</v>
      </c>
      <c r="M27" s="180">
        <v>3.9265394131019535</v>
      </c>
      <c r="N27" s="180">
        <v>3.9265394131019535</v>
      </c>
      <c r="O27" s="180">
        <v>3.9265394131019535</v>
      </c>
      <c r="P27" s="180">
        <v>3.9265394131019535</v>
      </c>
      <c r="Q27" s="180">
        <v>3.9265394131019535</v>
      </c>
      <c r="R27" s="180">
        <v>3.9265394131019535</v>
      </c>
      <c r="S27" s="180">
        <v>3.9265394131019535</v>
      </c>
      <c r="T27" s="180">
        <v>3.9265394131019535</v>
      </c>
      <c r="U27" s="180">
        <v>3.9265394131019535</v>
      </c>
      <c r="V27" s="180">
        <v>3.9265394131019535</v>
      </c>
      <c r="W27" s="180">
        <v>3.9265394131019535</v>
      </c>
      <c r="X27" s="180">
        <v>3.9265394131019535</v>
      </c>
      <c r="Y27" s="180">
        <v>3.9265394131019535</v>
      </c>
      <c r="Z27" s="180">
        <v>3.9265394131019535</v>
      </c>
      <c r="AA27" s="180">
        <v>3.9265394131019535</v>
      </c>
      <c r="AB27" s="180">
        <v>3.9265394131019535</v>
      </c>
      <c r="AC27" s="180">
        <v>3.9265394131019535</v>
      </c>
      <c r="AD27" s="180">
        <v>3.9265394131019535</v>
      </c>
      <c r="AE27" s="180">
        <v>3.9265394131019535</v>
      </c>
      <c r="AF27" s="180">
        <v>2.580136959441313</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211">
        <v>0</v>
      </c>
      <c r="AW27" s="370">
        <v>0</v>
      </c>
      <c r="AX27" s="195">
        <v>0</v>
      </c>
      <c r="AY27" s="195">
        <v>0</v>
      </c>
      <c r="AZ27" s="195">
        <v>0</v>
      </c>
      <c r="BA27" s="195">
        <v>0</v>
      </c>
      <c r="BB27" s="195">
        <v>0</v>
      </c>
      <c r="BC27" s="195">
        <v>0</v>
      </c>
      <c r="BD27" s="195">
        <v>0</v>
      </c>
      <c r="BE27" s="195">
        <v>0</v>
      </c>
      <c r="BF27" s="195">
        <v>0</v>
      </c>
      <c r="BG27" s="195">
        <v>0</v>
      </c>
      <c r="BH27" s="195">
        <v>0</v>
      </c>
      <c r="BI27" s="195">
        <v>0</v>
      </c>
      <c r="BJ27" s="195">
        <v>0</v>
      </c>
    </row>
    <row r="28" spans="1:62" s="316" customFormat="1" ht="15.75" customHeight="1" x14ac:dyDescent="0.3">
      <c r="A28" s="334" t="s">
        <v>480</v>
      </c>
      <c r="B28" s="184"/>
      <c r="C28" s="185">
        <f>SUM(C5:C27)</f>
        <v>1387.8099661886929</v>
      </c>
      <c r="D28" s="208">
        <f>K28/C28</f>
        <v>0.79094634416204945</v>
      </c>
      <c r="E28" s="187"/>
      <c r="F28" s="187"/>
      <c r="G28" s="187"/>
      <c r="H28" s="187"/>
      <c r="I28" s="187"/>
      <c r="J28" s="187"/>
      <c r="K28" s="185">
        <f>SUM(K5:K27)</f>
        <v>1097.6832191486042</v>
      </c>
      <c r="L28" s="185">
        <f>SUM(L5:L27)</f>
        <v>1097.6832191486042</v>
      </c>
      <c r="M28" s="185">
        <f t="shared" ref="M28:AU28" si="2">SUM(M5:M27)</f>
        <v>1097.6832191486042</v>
      </c>
      <c r="N28" s="185">
        <f t="shared" si="2"/>
        <v>1097.6832191486042</v>
      </c>
      <c r="O28" s="185">
        <f t="shared" si="2"/>
        <v>1097.6832191486042</v>
      </c>
      <c r="P28" s="185">
        <f t="shared" si="2"/>
        <v>1097.6832191486042</v>
      </c>
      <c r="Q28" s="185">
        <f t="shared" si="2"/>
        <v>1097.6832191486042</v>
      </c>
      <c r="R28" s="185">
        <f t="shared" si="2"/>
        <v>1097.6832191486042</v>
      </c>
      <c r="S28" s="185">
        <f t="shared" si="2"/>
        <v>923.48595132392848</v>
      </c>
      <c r="T28" s="185">
        <f t="shared" si="2"/>
        <v>819.13850177090615</v>
      </c>
      <c r="U28" s="185">
        <f t="shared" si="2"/>
        <v>819.13850177090615</v>
      </c>
      <c r="V28" s="185">
        <f t="shared" si="2"/>
        <v>542.144927433421</v>
      </c>
      <c r="W28" s="185">
        <f t="shared" si="2"/>
        <v>231.00613038957587</v>
      </c>
      <c r="X28" s="185">
        <f t="shared" si="2"/>
        <v>231.00613038957587</v>
      </c>
      <c r="Y28" s="185">
        <f t="shared" si="2"/>
        <v>226.86847981921542</v>
      </c>
      <c r="Z28" s="185">
        <f t="shared" si="2"/>
        <v>215.85936819530704</v>
      </c>
      <c r="AA28" s="185">
        <f t="shared" si="2"/>
        <v>215.85936819530704</v>
      </c>
      <c r="AB28" s="185">
        <f t="shared" si="2"/>
        <v>215.10606518314182</v>
      </c>
      <c r="AC28" s="185">
        <f t="shared" si="2"/>
        <v>213.90556380972629</v>
      </c>
      <c r="AD28" s="185">
        <f t="shared" si="2"/>
        <v>213.90556380972629</v>
      </c>
      <c r="AE28" s="185">
        <f t="shared" si="2"/>
        <v>213.90556380972629</v>
      </c>
      <c r="AF28" s="185">
        <f t="shared" si="2"/>
        <v>140.55777695087579</v>
      </c>
      <c r="AG28" s="185">
        <f t="shared" si="2"/>
        <v>0</v>
      </c>
      <c r="AH28" s="185">
        <f t="shared" si="2"/>
        <v>0</v>
      </c>
      <c r="AI28" s="185">
        <f t="shared" si="2"/>
        <v>0</v>
      </c>
      <c r="AJ28" s="185">
        <f t="shared" si="2"/>
        <v>0</v>
      </c>
      <c r="AK28" s="185">
        <f t="shared" si="2"/>
        <v>0</v>
      </c>
      <c r="AL28" s="185">
        <f t="shared" si="2"/>
        <v>0</v>
      </c>
      <c r="AM28" s="185">
        <f t="shared" si="2"/>
        <v>0</v>
      </c>
      <c r="AN28" s="185">
        <f t="shared" si="2"/>
        <v>0</v>
      </c>
      <c r="AO28" s="185">
        <f t="shared" si="2"/>
        <v>0</v>
      </c>
      <c r="AP28" s="185">
        <f t="shared" si="2"/>
        <v>0</v>
      </c>
      <c r="AQ28" s="185">
        <f t="shared" si="2"/>
        <v>0</v>
      </c>
      <c r="AR28" s="185">
        <f t="shared" si="2"/>
        <v>0</v>
      </c>
      <c r="AS28" s="185">
        <f t="shared" si="2"/>
        <v>0</v>
      </c>
      <c r="AT28" s="185">
        <f t="shared" si="2"/>
        <v>0</v>
      </c>
      <c r="AU28" s="185">
        <f t="shared" si="2"/>
        <v>0</v>
      </c>
      <c r="AV28" s="177">
        <f>SUM(AV5:AV27)</f>
        <v>0</v>
      </c>
      <c r="AW28" s="198"/>
    </row>
    <row r="29" spans="1:62" s="316" customFormat="1" ht="15.75" customHeight="1" x14ac:dyDescent="0.3">
      <c r="A29" s="334" t="s">
        <v>481</v>
      </c>
      <c r="B29" s="188"/>
      <c r="C29" s="189"/>
      <c r="D29" s="190"/>
      <c r="E29" s="187"/>
      <c r="F29" s="187"/>
      <c r="G29" s="187"/>
      <c r="H29" s="187"/>
      <c r="I29" s="187"/>
      <c r="J29" s="187"/>
      <c r="K29" s="191">
        <f>K28-K28</f>
        <v>0</v>
      </c>
      <c r="L29" s="191">
        <f>K28-L28</f>
        <v>0</v>
      </c>
      <c r="M29" s="191">
        <f t="shared" ref="M29:AU29" si="3">L28-M28</f>
        <v>0</v>
      </c>
      <c r="N29" s="191">
        <f t="shared" si="3"/>
        <v>0</v>
      </c>
      <c r="O29" s="191">
        <f t="shared" si="3"/>
        <v>0</v>
      </c>
      <c r="P29" s="191">
        <f t="shared" si="3"/>
        <v>0</v>
      </c>
      <c r="Q29" s="191">
        <f t="shared" si="3"/>
        <v>0</v>
      </c>
      <c r="R29" s="191">
        <f t="shared" si="3"/>
        <v>0</v>
      </c>
      <c r="S29" s="191">
        <f t="shared" si="3"/>
        <v>174.19726782467569</v>
      </c>
      <c r="T29" s="191">
        <f t="shared" si="3"/>
        <v>104.34744955302233</v>
      </c>
      <c r="U29" s="191">
        <f t="shared" si="3"/>
        <v>0</v>
      </c>
      <c r="V29" s="191">
        <f t="shared" si="3"/>
        <v>276.99357433748514</v>
      </c>
      <c r="W29" s="191">
        <f t="shared" si="3"/>
        <v>311.1387970438451</v>
      </c>
      <c r="X29" s="191">
        <f t="shared" si="3"/>
        <v>0</v>
      </c>
      <c r="Y29" s="191">
        <f t="shared" si="3"/>
        <v>4.1376505703604494</v>
      </c>
      <c r="Z29" s="191">
        <f t="shared" si="3"/>
        <v>11.009111623908382</v>
      </c>
      <c r="AA29" s="191">
        <f t="shared" si="3"/>
        <v>0</v>
      </c>
      <c r="AB29" s="191">
        <f t="shared" si="3"/>
        <v>0.75330301216521889</v>
      </c>
      <c r="AC29" s="191">
        <f t="shared" si="3"/>
        <v>1.2005013734155341</v>
      </c>
      <c r="AD29" s="191">
        <f t="shared" si="3"/>
        <v>0</v>
      </c>
      <c r="AE29" s="191">
        <f t="shared" si="3"/>
        <v>0</v>
      </c>
      <c r="AF29" s="191">
        <f t="shared" si="3"/>
        <v>73.347786858850498</v>
      </c>
      <c r="AG29" s="191">
        <f t="shared" si="3"/>
        <v>140.55777695087579</v>
      </c>
      <c r="AH29" s="191">
        <f t="shared" si="3"/>
        <v>0</v>
      </c>
      <c r="AI29" s="191">
        <f t="shared" si="3"/>
        <v>0</v>
      </c>
      <c r="AJ29" s="191">
        <f t="shared" si="3"/>
        <v>0</v>
      </c>
      <c r="AK29" s="191">
        <f t="shared" si="3"/>
        <v>0</v>
      </c>
      <c r="AL29" s="191">
        <f t="shared" si="3"/>
        <v>0</v>
      </c>
      <c r="AM29" s="191">
        <f t="shared" si="3"/>
        <v>0</v>
      </c>
      <c r="AN29" s="191">
        <f t="shared" si="3"/>
        <v>0</v>
      </c>
      <c r="AO29" s="191">
        <f t="shared" si="3"/>
        <v>0</v>
      </c>
      <c r="AP29" s="191">
        <f t="shared" si="3"/>
        <v>0</v>
      </c>
      <c r="AQ29" s="191">
        <f t="shared" si="3"/>
        <v>0</v>
      </c>
      <c r="AR29" s="191">
        <f t="shared" si="3"/>
        <v>0</v>
      </c>
      <c r="AS29" s="191">
        <f t="shared" si="3"/>
        <v>0</v>
      </c>
      <c r="AT29" s="191">
        <f t="shared" si="3"/>
        <v>0</v>
      </c>
      <c r="AU29" s="191">
        <f t="shared" si="3"/>
        <v>0</v>
      </c>
      <c r="AV29" s="371"/>
      <c r="AW29" s="198"/>
    </row>
    <row r="30" spans="1:62" s="316" customFormat="1" ht="15.75" customHeight="1" x14ac:dyDescent="0.3">
      <c r="A30" s="334" t="s">
        <v>482</v>
      </c>
      <c r="B30" s="188"/>
      <c r="C30" s="189"/>
      <c r="D30" s="190"/>
      <c r="E30" s="187"/>
      <c r="F30" s="187"/>
      <c r="G30" s="187"/>
      <c r="H30" s="187"/>
      <c r="I30" s="187"/>
      <c r="J30" s="187"/>
      <c r="K30" s="193">
        <f>$K$28-K28</f>
        <v>0</v>
      </c>
      <c r="L30" s="193">
        <f t="shared" ref="L30" si="4">$K$28-L28</f>
        <v>0</v>
      </c>
      <c r="M30" s="193">
        <f t="shared" ref="M30:AU30" si="5">$K$28-M28</f>
        <v>0</v>
      </c>
      <c r="N30" s="193">
        <f t="shared" si="5"/>
        <v>0</v>
      </c>
      <c r="O30" s="193">
        <f t="shared" si="5"/>
        <v>0</v>
      </c>
      <c r="P30" s="193">
        <f t="shared" si="5"/>
        <v>0</v>
      </c>
      <c r="Q30" s="193">
        <f t="shared" si="5"/>
        <v>0</v>
      </c>
      <c r="R30" s="193">
        <f t="shared" si="5"/>
        <v>0</v>
      </c>
      <c r="S30" s="193">
        <f t="shared" si="5"/>
        <v>174.19726782467569</v>
      </c>
      <c r="T30" s="193">
        <f t="shared" si="5"/>
        <v>278.54471737769802</v>
      </c>
      <c r="U30" s="193">
        <f t="shared" si="5"/>
        <v>278.54471737769802</v>
      </c>
      <c r="V30" s="193">
        <f t="shared" si="5"/>
        <v>555.53829171518316</v>
      </c>
      <c r="W30" s="193">
        <f t="shared" si="5"/>
        <v>866.67708875902827</v>
      </c>
      <c r="X30" s="193">
        <f t="shared" si="5"/>
        <v>866.67708875902827</v>
      </c>
      <c r="Y30" s="193">
        <f t="shared" si="5"/>
        <v>870.81473932938877</v>
      </c>
      <c r="Z30" s="193">
        <f t="shared" si="5"/>
        <v>881.8238509532971</v>
      </c>
      <c r="AA30" s="193">
        <f t="shared" si="5"/>
        <v>881.8238509532971</v>
      </c>
      <c r="AB30" s="193">
        <f t="shared" si="5"/>
        <v>882.57715396546234</v>
      </c>
      <c r="AC30" s="193">
        <f t="shared" si="5"/>
        <v>883.77765533887782</v>
      </c>
      <c r="AD30" s="193">
        <f t="shared" si="5"/>
        <v>883.77765533887782</v>
      </c>
      <c r="AE30" s="193">
        <f t="shared" si="5"/>
        <v>883.77765533887782</v>
      </c>
      <c r="AF30" s="193">
        <f t="shared" si="5"/>
        <v>957.12544219772838</v>
      </c>
      <c r="AG30" s="193">
        <f t="shared" si="5"/>
        <v>1097.6832191486042</v>
      </c>
      <c r="AH30" s="193">
        <f t="shared" si="5"/>
        <v>1097.6832191486042</v>
      </c>
      <c r="AI30" s="193">
        <f t="shared" si="5"/>
        <v>1097.6832191486042</v>
      </c>
      <c r="AJ30" s="193">
        <f t="shared" si="5"/>
        <v>1097.6832191486042</v>
      </c>
      <c r="AK30" s="193">
        <f t="shared" si="5"/>
        <v>1097.6832191486042</v>
      </c>
      <c r="AL30" s="193">
        <f t="shared" si="5"/>
        <v>1097.6832191486042</v>
      </c>
      <c r="AM30" s="193">
        <f t="shared" si="5"/>
        <v>1097.6832191486042</v>
      </c>
      <c r="AN30" s="193">
        <f t="shared" si="5"/>
        <v>1097.6832191486042</v>
      </c>
      <c r="AO30" s="193">
        <f t="shared" si="5"/>
        <v>1097.6832191486042</v>
      </c>
      <c r="AP30" s="193">
        <f t="shared" si="5"/>
        <v>1097.6832191486042</v>
      </c>
      <c r="AQ30" s="193">
        <f t="shared" si="5"/>
        <v>1097.6832191486042</v>
      </c>
      <c r="AR30" s="193">
        <f t="shared" si="5"/>
        <v>1097.6832191486042</v>
      </c>
      <c r="AS30" s="193">
        <f t="shared" si="5"/>
        <v>1097.6832191486042</v>
      </c>
      <c r="AT30" s="193">
        <f t="shared" si="5"/>
        <v>1097.6832191486042</v>
      </c>
      <c r="AU30" s="193">
        <f t="shared" si="5"/>
        <v>1097.6832191486042</v>
      </c>
      <c r="AV30" s="274"/>
      <c r="AW30" s="198"/>
    </row>
    <row r="31" spans="1:62" s="316" customFormat="1" ht="15.75" customHeight="1" x14ac:dyDescent="0.3">
      <c r="A31" s="196" t="s">
        <v>66</v>
      </c>
      <c r="B31" s="197">
        <f>SUMPRODUCT(B5:B27,C5:C27)/C28</f>
        <v>12.752165032575055</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row>
    <row r="32" spans="1:62" x14ac:dyDescent="0.3">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row>
    <row r="33" spans="1:12" x14ac:dyDescent="0.3">
      <c r="A33" s="543" t="s">
        <v>2</v>
      </c>
      <c r="B33" s="544"/>
      <c r="C33" s="544"/>
      <c r="D33" s="544"/>
      <c r="E33" s="544"/>
      <c r="F33" s="544"/>
      <c r="G33" s="544"/>
      <c r="H33" s="544"/>
      <c r="I33" s="544"/>
      <c r="J33" s="544"/>
      <c r="K33" s="544"/>
      <c r="L33" s="545"/>
    </row>
    <row r="34" spans="1:12" ht="45" customHeight="1" x14ac:dyDescent="0.3">
      <c r="A34" s="520" t="s">
        <v>692</v>
      </c>
      <c r="B34" s="521"/>
      <c r="C34" s="521"/>
      <c r="D34" s="521"/>
      <c r="E34" s="521"/>
      <c r="F34" s="521"/>
      <c r="G34" s="521"/>
      <c r="H34" s="521"/>
      <c r="I34" s="521"/>
      <c r="J34" s="521"/>
      <c r="K34" s="521"/>
      <c r="L34" s="522"/>
    </row>
  </sheetData>
  <mergeCells count="7">
    <mergeCell ref="AV3:AV4"/>
    <mergeCell ref="A33:L33"/>
    <mergeCell ref="A34:L34"/>
    <mergeCell ref="A3:A4"/>
    <mergeCell ref="B3:B4"/>
    <mergeCell ref="C3:C4"/>
    <mergeCell ref="D3:D4"/>
  </mergeCell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3376-B29A-4C27-B28B-64FFBC6ED125}">
  <dimension ref="A1:AV12"/>
  <sheetViews>
    <sheetView workbookViewId="0">
      <selection activeCell="A11" sqref="A11:L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21" width="7.77734375" customWidth="1"/>
    <col min="22" max="47" width="7.77734375" hidden="1" customWidth="1"/>
    <col min="48" max="48" width="9.77734375" customWidth="1"/>
  </cols>
  <sheetData>
    <row r="1" spans="1:48" ht="15.75" customHeight="1" x14ac:dyDescent="0.3">
      <c r="A1" s="316" t="s">
        <v>642</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08" t="s">
        <v>245</v>
      </c>
      <c r="B3" s="510" t="s">
        <v>0</v>
      </c>
      <c r="C3" s="510" t="s">
        <v>282</v>
      </c>
      <c r="D3" s="510"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369" t="s">
        <v>685</v>
      </c>
      <c r="B5" s="373">
        <v>8.6</v>
      </c>
      <c r="C5" s="176">
        <v>1831.9295233285757</v>
      </c>
      <c r="D5" s="375">
        <f>K5/C5</f>
        <v>0.9444999999999999</v>
      </c>
      <c r="E5" s="206"/>
      <c r="F5" s="181"/>
      <c r="G5" s="181"/>
      <c r="H5" s="181"/>
      <c r="I5" s="181"/>
      <c r="J5" s="181"/>
      <c r="K5" s="176">
        <v>1730.2574347838395</v>
      </c>
      <c r="L5" s="176">
        <f>K5</f>
        <v>1730.2574347838395</v>
      </c>
      <c r="M5" s="176">
        <f t="shared" ref="M5:AU5" si="1">L5</f>
        <v>1730.2574347838395</v>
      </c>
      <c r="N5" s="176">
        <f t="shared" si="1"/>
        <v>1730.2574347838395</v>
      </c>
      <c r="O5" s="176">
        <f t="shared" si="1"/>
        <v>1730.2574347838395</v>
      </c>
      <c r="P5" s="176">
        <f t="shared" si="1"/>
        <v>1730.2574347838395</v>
      </c>
      <c r="Q5" s="176">
        <f t="shared" si="1"/>
        <v>1730.2574347838395</v>
      </c>
      <c r="R5" s="176">
        <f>Q5</f>
        <v>1730.2574347838395</v>
      </c>
      <c r="S5" s="176">
        <f>R5*0.6</f>
        <v>1038.1544608703036</v>
      </c>
      <c r="T5" s="176">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14880.213939141022</v>
      </c>
    </row>
    <row r="6" spans="1:48" s="316" customFormat="1" x14ac:dyDescent="0.3">
      <c r="A6" s="334" t="s">
        <v>480</v>
      </c>
      <c r="B6" s="199"/>
      <c r="C6" s="177">
        <f>SUM(C5:C5)</f>
        <v>1831.9295233285757</v>
      </c>
      <c r="D6" s="374">
        <f>K6/C6</f>
        <v>0.9444999999999999</v>
      </c>
      <c r="E6" s="187"/>
      <c r="F6" s="187"/>
      <c r="G6" s="187"/>
      <c r="H6" s="187"/>
      <c r="I6" s="187"/>
      <c r="J6" s="187"/>
      <c r="K6" s="177">
        <f t="shared" ref="K6:AV6" si="2">SUM(K5:K5)</f>
        <v>1730.2574347838395</v>
      </c>
      <c r="L6" s="177">
        <f t="shared" si="2"/>
        <v>1730.2574347838395</v>
      </c>
      <c r="M6" s="177">
        <f t="shared" ref="M6:AU6" si="3">SUM(M5:M5)</f>
        <v>1730.2574347838395</v>
      </c>
      <c r="N6" s="177">
        <f t="shared" si="3"/>
        <v>1730.2574347838395</v>
      </c>
      <c r="O6" s="177">
        <f t="shared" si="3"/>
        <v>1730.2574347838395</v>
      </c>
      <c r="P6" s="177">
        <f t="shared" si="3"/>
        <v>1730.2574347838395</v>
      </c>
      <c r="Q6" s="177">
        <f t="shared" si="3"/>
        <v>1730.2574347838395</v>
      </c>
      <c r="R6" s="177">
        <f t="shared" si="3"/>
        <v>1730.2574347838395</v>
      </c>
      <c r="S6" s="177">
        <f t="shared" si="3"/>
        <v>1038.1544608703036</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14880.213939141022</v>
      </c>
    </row>
    <row r="7" spans="1:48" s="316" customFormat="1" x14ac:dyDescent="0.3">
      <c r="A7" s="334" t="s">
        <v>481</v>
      </c>
      <c r="B7" s="188"/>
      <c r="C7" s="189"/>
      <c r="D7" s="190"/>
      <c r="E7" s="187"/>
      <c r="F7" s="187"/>
      <c r="G7" s="187"/>
      <c r="H7" s="187"/>
      <c r="I7" s="187"/>
      <c r="J7" s="187"/>
      <c r="K7" s="177">
        <v>0</v>
      </c>
      <c r="L7" s="177">
        <f>K6-L6</f>
        <v>0</v>
      </c>
      <c r="M7" s="177">
        <f t="shared" ref="M7:AU7" si="4">L6-M6</f>
        <v>0</v>
      </c>
      <c r="N7" s="177">
        <f t="shared" si="4"/>
        <v>0</v>
      </c>
      <c r="O7" s="177">
        <f t="shared" si="4"/>
        <v>0</v>
      </c>
      <c r="P7" s="177">
        <f t="shared" si="4"/>
        <v>0</v>
      </c>
      <c r="Q7" s="177">
        <f t="shared" si="4"/>
        <v>0</v>
      </c>
      <c r="R7" s="177">
        <f t="shared" si="4"/>
        <v>0</v>
      </c>
      <c r="S7" s="177">
        <f t="shared" si="4"/>
        <v>692.10297391353583</v>
      </c>
      <c r="T7" s="177">
        <f t="shared" si="4"/>
        <v>1038.1544608703036</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 t="shared" ref="L8" si="5">$K$6-L6</f>
        <v>0</v>
      </c>
      <c r="M8" s="177">
        <f t="shared" ref="M8:AU8" si="6">$K$6-M6</f>
        <v>0</v>
      </c>
      <c r="N8" s="177">
        <f t="shared" si="6"/>
        <v>0</v>
      </c>
      <c r="O8" s="177">
        <f t="shared" si="6"/>
        <v>0</v>
      </c>
      <c r="P8" s="177">
        <f t="shared" si="6"/>
        <v>0</v>
      </c>
      <c r="Q8" s="177">
        <f t="shared" si="6"/>
        <v>0</v>
      </c>
      <c r="R8" s="177">
        <f t="shared" si="6"/>
        <v>0</v>
      </c>
      <c r="S8" s="177">
        <f t="shared" si="6"/>
        <v>692.10297391353583</v>
      </c>
      <c r="T8" s="177">
        <f t="shared" si="6"/>
        <v>1730.2574347838395</v>
      </c>
      <c r="U8" s="177">
        <f t="shared" si="6"/>
        <v>1730.2574347838395</v>
      </c>
      <c r="V8" s="177">
        <f t="shared" si="6"/>
        <v>1730.2574347838395</v>
      </c>
      <c r="W8" s="177">
        <f t="shared" si="6"/>
        <v>1730.2574347838395</v>
      </c>
      <c r="X8" s="177">
        <f t="shared" si="6"/>
        <v>1730.2574347838395</v>
      </c>
      <c r="Y8" s="177">
        <f t="shared" si="6"/>
        <v>1730.2574347838395</v>
      </c>
      <c r="Z8" s="177">
        <f t="shared" si="6"/>
        <v>1730.2574347838395</v>
      </c>
      <c r="AA8" s="177">
        <f t="shared" si="6"/>
        <v>1730.2574347838395</v>
      </c>
      <c r="AB8" s="177">
        <f t="shared" si="6"/>
        <v>1730.2574347838395</v>
      </c>
      <c r="AC8" s="177">
        <f t="shared" si="6"/>
        <v>1730.2574347838395</v>
      </c>
      <c r="AD8" s="177">
        <f t="shared" si="6"/>
        <v>1730.2574347838395</v>
      </c>
      <c r="AE8" s="177">
        <f t="shared" si="6"/>
        <v>1730.2574347838395</v>
      </c>
      <c r="AF8" s="177">
        <f t="shared" si="6"/>
        <v>1730.2574347838395</v>
      </c>
      <c r="AG8" s="177">
        <f t="shared" si="6"/>
        <v>1730.2574347838395</v>
      </c>
      <c r="AH8" s="177">
        <f t="shared" si="6"/>
        <v>1730.2574347838395</v>
      </c>
      <c r="AI8" s="177">
        <f t="shared" si="6"/>
        <v>1730.2574347838395</v>
      </c>
      <c r="AJ8" s="177">
        <f t="shared" si="6"/>
        <v>1730.2574347838395</v>
      </c>
      <c r="AK8" s="177">
        <f t="shared" si="6"/>
        <v>1730.2574347838395</v>
      </c>
      <c r="AL8" s="177">
        <f t="shared" si="6"/>
        <v>1730.2574347838395</v>
      </c>
      <c r="AM8" s="177">
        <f t="shared" si="6"/>
        <v>1730.2574347838395</v>
      </c>
      <c r="AN8" s="177">
        <f t="shared" si="6"/>
        <v>1730.2574347838395</v>
      </c>
      <c r="AO8" s="177">
        <f t="shared" si="6"/>
        <v>1730.2574347838395</v>
      </c>
      <c r="AP8" s="177">
        <f t="shared" si="6"/>
        <v>1730.2574347838395</v>
      </c>
      <c r="AQ8" s="177">
        <f t="shared" si="6"/>
        <v>1730.2574347838395</v>
      </c>
      <c r="AR8" s="177">
        <f t="shared" si="6"/>
        <v>1730.2574347838395</v>
      </c>
      <c r="AS8" s="177">
        <f t="shared" si="6"/>
        <v>1730.2574347838395</v>
      </c>
      <c r="AT8" s="177">
        <f t="shared" si="6"/>
        <v>1730.2574347838395</v>
      </c>
      <c r="AU8" s="177">
        <f t="shared" si="6"/>
        <v>1730.2574347838395</v>
      </c>
      <c r="AV8" s="194"/>
    </row>
    <row r="9" spans="1:48" s="316" customFormat="1" x14ac:dyDescent="0.3">
      <c r="A9" s="196" t="s">
        <v>66</v>
      </c>
      <c r="B9" s="209">
        <f>SUMPRODUCT(B5:B5,C5:C5)/C6</f>
        <v>8.6</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row>
    <row r="11" spans="1:48" x14ac:dyDescent="0.3">
      <c r="A11" s="543" t="s">
        <v>2</v>
      </c>
      <c r="B11" s="544"/>
      <c r="C11" s="544"/>
      <c r="D11" s="544"/>
      <c r="E11" s="544"/>
      <c r="F11" s="544"/>
      <c r="G11" s="544"/>
      <c r="H11" s="544"/>
      <c r="I11" s="544"/>
      <c r="J11" s="544"/>
      <c r="K11" s="544"/>
      <c r="L11" s="545"/>
    </row>
    <row r="12" spans="1:48" x14ac:dyDescent="0.3">
      <c r="A12" s="520" t="s">
        <v>520</v>
      </c>
      <c r="B12" s="521"/>
      <c r="C12" s="521"/>
      <c r="D12" s="521"/>
      <c r="E12" s="521"/>
      <c r="F12" s="521"/>
      <c r="G12" s="521"/>
      <c r="H12" s="521"/>
      <c r="I12" s="521"/>
      <c r="J12" s="521"/>
      <c r="K12" s="521"/>
      <c r="L12" s="522"/>
    </row>
  </sheetData>
  <mergeCells count="7">
    <mergeCell ref="A11:L11"/>
    <mergeCell ref="A12:L12"/>
    <mergeCell ref="A3:A4"/>
    <mergeCell ref="B3:B4"/>
    <mergeCell ref="C3:C4"/>
    <mergeCell ref="D3:D4"/>
    <mergeCell ref="AV3:AV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A802-88A1-4E75-B5A3-04E97FEFCF2D}">
  <dimension ref="A1:L138"/>
  <sheetViews>
    <sheetView topLeftCell="A8" workbookViewId="0">
      <selection sqref="A1:L1"/>
    </sheetView>
    <sheetView workbookViewId="1">
      <selection sqref="A1:L1"/>
    </sheetView>
  </sheetViews>
  <sheetFormatPr defaultColWidth="8.88671875" defaultRowHeight="15.75" x14ac:dyDescent="0.3"/>
  <cols>
    <col min="1" max="16384" width="8.88671875" style="30"/>
  </cols>
  <sheetData>
    <row r="1" spans="1:12" ht="42.75" customHeight="1" x14ac:dyDescent="0.3">
      <c r="A1" s="466" t="s">
        <v>575</v>
      </c>
      <c r="B1" s="466"/>
      <c r="C1" s="466"/>
      <c r="D1" s="466"/>
      <c r="E1" s="466"/>
      <c r="F1" s="466"/>
      <c r="G1" s="466"/>
      <c r="H1" s="466"/>
      <c r="I1" s="466"/>
      <c r="J1" s="466"/>
      <c r="K1" s="466"/>
      <c r="L1" s="466"/>
    </row>
    <row r="2" spans="1:12" ht="15.75" customHeight="1" x14ac:dyDescent="0.3">
      <c r="A2" s="393" t="s">
        <v>574</v>
      </c>
    </row>
    <row r="3" spans="1:12" ht="15.75" customHeight="1" x14ac:dyDescent="0.3"/>
    <row r="4" spans="1:12" ht="15.75" customHeight="1" x14ac:dyDescent="0.3"/>
    <row r="5" spans="1:12" ht="15.75" customHeight="1" x14ac:dyDescent="0.3"/>
    <row r="6" spans="1:12" ht="15.75" customHeight="1" x14ac:dyDescent="0.3"/>
    <row r="7" spans="1:12" ht="15.75" customHeight="1" x14ac:dyDescent="0.3"/>
    <row r="8" spans="1:12" ht="15.75" customHeight="1" x14ac:dyDescent="0.3"/>
    <row r="9" spans="1:12" ht="15.75" customHeight="1" x14ac:dyDescent="0.3"/>
    <row r="10" spans="1:12" ht="15.75" customHeight="1" x14ac:dyDescent="0.3"/>
    <row r="11" spans="1:12" ht="15.75" customHeight="1" x14ac:dyDescent="0.3"/>
    <row r="12" spans="1:12" ht="15.75" customHeight="1" x14ac:dyDescent="0.3"/>
    <row r="13" spans="1:12" ht="15.75" customHeight="1" x14ac:dyDescent="0.3"/>
    <row r="14" spans="1:12" ht="15.75" customHeight="1" x14ac:dyDescent="0.3"/>
    <row r="15" spans="1:12" ht="15.75" customHeight="1" x14ac:dyDescent="0.3"/>
    <row r="16" spans="1:12"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mergeCells count="1">
    <mergeCell ref="A1:L1"/>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443D-6A07-424E-827E-84E995987310}">
  <dimension ref="A1:AV12"/>
  <sheetViews>
    <sheetView workbookViewId="0">
      <selection activeCell="A11" sqref="A11:L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643</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08" t="s">
        <v>245</v>
      </c>
      <c r="B3" s="510" t="s">
        <v>0</v>
      </c>
      <c r="C3" s="510" t="s">
        <v>282</v>
      </c>
      <c r="D3" s="510"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369" t="s">
        <v>640</v>
      </c>
      <c r="B5" s="373">
        <v>7.3</v>
      </c>
      <c r="C5" s="176">
        <v>4955.6454387590875</v>
      </c>
      <c r="D5" s="375">
        <f>K5/C5</f>
        <v>0.93672065120489512</v>
      </c>
      <c r="E5" s="206"/>
      <c r="F5" s="181"/>
      <c r="G5" s="181"/>
      <c r="H5" s="181"/>
      <c r="I5" s="181"/>
      <c r="J5" s="181"/>
      <c r="K5" s="176">
        <v>4642.0554225349806</v>
      </c>
      <c r="L5" s="176">
        <f>K5</f>
        <v>4642.0554225349806</v>
      </c>
      <c r="M5" s="176">
        <f t="shared" ref="M5:AU5" si="1">L5</f>
        <v>4642.0554225349806</v>
      </c>
      <c r="N5" s="176">
        <f t="shared" si="1"/>
        <v>4642.0554225349806</v>
      </c>
      <c r="O5" s="176">
        <f t="shared" si="1"/>
        <v>4642.0554225349806</v>
      </c>
      <c r="P5" s="176">
        <f t="shared" si="1"/>
        <v>4642.0554225349806</v>
      </c>
      <c r="Q5" s="176">
        <f t="shared" si="1"/>
        <v>4642.0554225349806</v>
      </c>
      <c r="R5" s="176">
        <f>Q5*0.3</f>
        <v>1392.6166267604942</v>
      </c>
      <c r="S5" s="176">
        <v>0</v>
      </c>
      <c r="T5" s="176">
        <f t="shared" si="1"/>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33887.004584505361</v>
      </c>
    </row>
    <row r="6" spans="1:48" s="316" customFormat="1" x14ac:dyDescent="0.3">
      <c r="A6" s="334" t="s">
        <v>480</v>
      </c>
      <c r="B6" s="199"/>
      <c r="C6" s="177">
        <f>SUM(C5:C5)</f>
        <v>4955.6454387590875</v>
      </c>
      <c r="D6" s="374">
        <f>L6/C6</f>
        <v>0.93672065120489512</v>
      </c>
      <c r="E6" s="187"/>
      <c r="F6" s="187"/>
      <c r="G6" s="187"/>
      <c r="H6" s="187"/>
      <c r="I6" s="187"/>
      <c r="J6" s="187"/>
      <c r="K6" s="177">
        <f>SUM(K5:K5)</f>
        <v>4642.0554225349806</v>
      </c>
      <c r="L6" s="177">
        <f t="shared" ref="L6:AV6" si="2">SUM(L5:L5)</f>
        <v>4642.0554225349806</v>
      </c>
      <c r="M6" s="177">
        <f t="shared" ref="M6:AU6" si="3">SUM(M5:M5)</f>
        <v>4642.0554225349806</v>
      </c>
      <c r="N6" s="177">
        <f t="shared" si="3"/>
        <v>4642.0554225349806</v>
      </c>
      <c r="O6" s="177">
        <f t="shared" si="3"/>
        <v>4642.0554225349806</v>
      </c>
      <c r="P6" s="177">
        <f t="shared" si="3"/>
        <v>4642.0554225349806</v>
      </c>
      <c r="Q6" s="177">
        <f t="shared" si="3"/>
        <v>4642.0554225349806</v>
      </c>
      <c r="R6" s="177">
        <f t="shared" si="3"/>
        <v>1392.6166267604942</v>
      </c>
      <c r="S6" s="177">
        <f t="shared" si="3"/>
        <v>0</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33887.004584505361</v>
      </c>
    </row>
    <row r="7" spans="1:48" s="316" customFormat="1" x14ac:dyDescent="0.3">
      <c r="A7" s="334" t="s">
        <v>481</v>
      </c>
      <c r="B7" s="188"/>
      <c r="C7" s="189"/>
      <c r="D7" s="190"/>
      <c r="E7" s="187"/>
      <c r="F7" s="187"/>
      <c r="G7" s="187"/>
      <c r="H7" s="187"/>
      <c r="I7" s="187"/>
      <c r="J7" s="187"/>
      <c r="K7" s="177">
        <f>K6-K6</f>
        <v>0</v>
      </c>
      <c r="L7" s="177">
        <f>L6-L6</f>
        <v>0</v>
      </c>
      <c r="M7" s="177">
        <f t="shared" ref="M7:AU7" si="4">M6-M6</f>
        <v>0</v>
      </c>
      <c r="N7" s="177">
        <f t="shared" si="4"/>
        <v>0</v>
      </c>
      <c r="O7" s="177">
        <f t="shared" si="4"/>
        <v>0</v>
      </c>
      <c r="P7" s="177">
        <f t="shared" si="4"/>
        <v>0</v>
      </c>
      <c r="Q7" s="177">
        <f t="shared" si="4"/>
        <v>0</v>
      </c>
      <c r="R7" s="177">
        <f t="shared" si="4"/>
        <v>0</v>
      </c>
      <c r="S7" s="177">
        <f t="shared" si="4"/>
        <v>0</v>
      </c>
      <c r="T7" s="177">
        <f t="shared" si="4"/>
        <v>0</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$L$6-L6</f>
        <v>0</v>
      </c>
      <c r="M8" s="177">
        <f t="shared" ref="M8:AU8" si="5">$L$6-M6</f>
        <v>0</v>
      </c>
      <c r="N8" s="177">
        <f t="shared" si="5"/>
        <v>0</v>
      </c>
      <c r="O8" s="177">
        <f t="shared" si="5"/>
        <v>0</v>
      </c>
      <c r="P8" s="177">
        <f t="shared" si="5"/>
        <v>0</v>
      </c>
      <c r="Q8" s="177">
        <f t="shared" si="5"/>
        <v>0</v>
      </c>
      <c r="R8" s="177">
        <f t="shared" si="5"/>
        <v>3249.4387957744866</v>
      </c>
      <c r="S8" s="177">
        <f t="shared" si="5"/>
        <v>4642.0554225349806</v>
      </c>
      <c r="T8" s="177">
        <f t="shared" si="5"/>
        <v>4642.0554225349806</v>
      </c>
      <c r="U8" s="177">
        <f t="shared" si="5"/>
        <v>4642.0554225349806</v>
      </c>
      <c r="V8" s="177">
        <f t="shared" si="5"/>
        <v>4642.0554225349806</v>
      </c>
      <c r="W8" s="177">
        <f t="shared" si="5"/>
        <v>4642.0554225349806</v>
      </c>
      <c r="X8" s="177">
        <f t="shared" si="5"/>
        <v>4642.0554225349806</v>
      </c>
      <c r="Y8" s="177">
        <f t="shared" si="5"/>
        <v>4642.0554225349806</v>
      </c>
      <c r="Z8" s="177">
        <f t="shared" si="5"/>
        <v>4642.0554225349806</v>
      </c>
      <c r="AA8" s="177">
        <f t="shared" si="5"/>
        <v>4642.0554225349806</v>
      </c>
      <c r="AB8" s="177">
        <f t="shared" si="5"/>
        <v>4642.0554225349806</v>
      </c>
      <c r="AC8" s="177">
        <f t="shared" si="5"/>
        <v>4642.0554225349806</v>
      </c>
      <c r="AD8" s="177">
        <f t="shared" si="5"/>
        <v>4642.0554225349806</v>
      </c>
      <c r="AE8" s="177">
        <f t="shared" si="5"/>
        <v>4642.0554225349806</v>
      </c>
      <c r="AF8" s="177">
        <f t="shared" si="5"/>
        <v>4642.0554225349806</v>
      </c>
      <c r="AG8" s="177">
        <f t="shared" si="5"/>
        <v>4642.0554225349806</v>
      </c>
      <c r="AH8" s="177">
        <f t="shared" si="5"/>
        <v>4642.0554225349806</v>
      </c>
      <c r="AI8" s="177">
        <f t="shared" si="5"/>
        <v>4642.0554225349806</v>
      </c>
      <c r="AJ8" s="177">
        <f t="shared" si="5"/>
        <v>4642.0554225349806</v>
      </c>
      <c r="AK8" s="177">
        <f t="shared" si="5"/>
        <v>4642.0554225349806</v>
      </c>
      <c r="AL8" s="177">
        <f t="shared" si="5"/>
        <v>4642.0554225349806</v>
      </c>
      <c r="AM8" s="177">
        <f t="shared" si="5"/>
        <v>4642.0554225349806</v>
      </c>
      <c r="AN8" s="177">
        <f t="shared" si="5"/>
        <v>4642.0554225349806</v>
      </c>
      <c r="AO8" s="177">
        <f t="shared" si="5"/>
        <v>4642.0554225349806</v>
      </c>
      <c r="AP8" s="177">
        <f t="shared" si="5"/>
        <v>4642.0554225349806</v>
      </c>
      <c r="AQ8" s="177">
        <f t="shared" si="5"/>
        <v>4642.0554225349806</v>
      </c>
      <c r="AR8" s="177">
        <f t="shared" si="5"/>
        <v>4642.0554225349806</v>
      </c>
      <c r="AS8" s="177">
        <f t="shared" si="5"/>
        <v>4642.0554225349806</v>
      </c>
      <c r="AT8" s="177">
        <f t="shared" si="5"/>
        <v>4642.0554225349806</v>
      </c>
      <c r="AU8" s="177">
        <f t="shared" si="5"/>
        <v>4642.0554225349806</v>
      </c>
      <c r="AV8" s="194"/>
    </row>
    <row r="9" spans="1:48" s="316" customFormat="1" x14ac:dyDescent="0.3">
      <c r="A9" s="196" t="s">
        <v>66</v>
      </c>
      <c r="B9" s="368">
        <f>SUMPRODUCT(B5:B5,C5:C5)/C6</f>
        <v>7.2999999999999989</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c r="U10" s="30"/>
    </row>
    <row r="11" spans="1:48" x14ac:dyDescent="0.3">
      <c r="A11" s="543" t="s">
        <v>2</v>
      </c>
      <c r="B11" s="544"/>
      <c r="C11" s="544"/>
      <c r="D11" s="544"/>
      <c r="E11" s="544"/>
      <c r="F11" s="544"/>
      <c r="G11" s="544"/>
      <c r="H11" s="544"/>
      <c r="I11" s="544"/>
      <c r="J11" s="544"/>
      <c r="K11" s="544"/>
      <c r="L11" s="545"/>
    </row>
    <row r="12" spans="1:48" x14ac:dyDescent="0.3">
      <c r="A12" s="520" t="s">
        <v>520</v>
      </c>
      <c r="B12" s="521"/>
      <c r="C12" s="521"/>
      <c r="D12" s="521"/>
      <c r="E12" s="521"/>
      <c r="F12" s="521"/>
      <c r="G12" s="521"/>
      <c r="H12" s="521"/>
      <c r="I12" s="521"/>
      <c r="J12" s="521"/>
      <c r="K12" s="521"/>
      <c r="L12" s="522"/>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E3C4-86DF-4AD5-911F-2388AC76C5B7}">
  <dimension ref="A1:AV12"/>
  <sheetViews>
    <sheetView workbookViewId="0">
      <selection activeCell="A11" sqref="A11:L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644</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08" t="s">
        <v>245</v>
      </c>
      <c r="B3" s="510" t="s">
        <v>0</v>
      </c>
      <c r="C3" s="510" t="s">
        <v>282</v>
      </c>
      <c r="D3" s="510"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369" t="s">
        <v>269</v>
      </c>
      <c r="B5" s="373">
        <v>7</v>
      </c>
      <c r="C5" s="176">
        <v>830.54552791368235</v>
      </c>
      <c r="D5" s="375">
        <f>K5/C5</f>
        <v>1</v>
      </c>
      <c r="E5" s="206"/>
      <c r="F5" s="181"/>
      <c r="G5" s="181"/>
      <c r="H5" s="181"/>
      <c r="I5" s="181"/>
      <c r="J5" s="181"/>
      <c r="K5" s="176">
        <f>C5</f>
        <v>830.54552791368235</v>
      </c>
      <c r="L5" s="176">
        <f>K5</f>
        <v>830.54552791368235</v>
      </c>
      <c r="M5" s="176">
        <f t="shared" ref="M5:AU5" si="1">L5</f>
        <v>830.54552791368235</v>
      </c>
      <c r="N5" s="176">
        <f t="shared" si="1"/>
        <v>830.54552791368235</v>
      </c>
      <c r="O5" s="176">
        <f t="shared" si="1"/>
        <v>830.54552791368235</v>
      </c>
      <c r="P5" s="176">
        <f t="shared" si="1"/>
        <v>830.54552791368235</v>
      </c>
      <c r="Q5" s="176">
        <f t="shared" si="1"/>
        <v>830.54552791368235</v>
      </c>
      <c r="R5" s="176">
        <v>0</v>
      </c>
      <c r="S5" s="176">
        <f t="shared" si="1"/>
        <v>0</v>
      </c>
      <c r="T5" s="176">
        <f t="shared" si="1"/>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5813.8186953957766</v>
      </c>
    </row>
    <row r="6" spans="1:48" s="316" customFormat="1" x14ac:dyDescent="0.3">
      <c r="A6" s="334" t="s">
        <v>480</v>
      </c>
      <c r="B6" s="199"/>
      <c r="C6" s="177">
        <f>SUM(C5:C5)</f>
        <v>830.54552791368235</v>
      </c>
      <c r="D6" s="374">
        <f>K6/C6</f>
        <v>1</v>
      </c>
      <c r="E6" s="187"/>
      <c r="F6" s="187"/>
      <c r="G6" s="187"/>
      <c r="H6" s="187"/>
      <c r="I6" s="187"/>
      <c r="J6" s="187"/>
      <c r="K6" s="177">
        <f t="shared" ref="K6:AV6" si="2">SUM(K5:K5)</f>
        <v>830.54552791368235</v>
      </c>
      <c r="L6" s="177">
        <f t="shared" si="2"/>
        <v>830.54552791368235</v>
      </c>
      <c r="M6" s="177">
        <f t="shared" ref="M6:AU6" si="3">SUM(M5:M5)</f>
        <v>830.54552791368235</v>
      </c>
      <c r="N6" s="177">
        <f t="shared" si="3"/>
        <v>830.54552791368235</v>
      </c>
      <c r="O6" s="177">
        <f t="shared" si="3"/>
        <v>830.54552791368235</v>
      </c>
      <c r="P6" s="177">
        <f t="shared" si="3"/>
        <v>830.54552791368235</v>
      </c>
      <c r="Q6" s="177">
        <f t="shared" si="3"/>
        <v>830.54552791368235</v>
      </c>
      <c r="R6" s="177">
        <f t="shared" si="3"/>
        <v>0</v>
      </c>
      <c r="S6" s="177">
        <f t="shared" si="3"/>
        <v>0</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5813.8186953957766</v>
      </c>
    </row>
    <row r="7" spans="1:48" s="316" customFormat="1" x14ac:dyDescent="0.3">
      <c r="A7" s="334" t="s">
        <v>481</v>
      </c>
      <c r="B7" s="188"/>
      <c r="C7" s="189"/>
      <c r="D7" s="190"/>
      <c r="E7" s="187"/>
      <c r="F7" s="187"/>
      <c r="G7" s="187"/>
      <c r="H7" s="187"/>
      <c r="I7" s="187"/>
      <c r="J7" s="187"/>
      <c r="K7" s="177">
        <v>0</v>
      </c>
      <c r="L7" s="177">
        <f>K6-L6</f>
        <v>0</v>
      </c>
      <c r="M7" s="177">
        <f t="shared" ref="M7:AU7" si="4">L6-M6</f>
        <v>0</v>
      </c>
      <c r="N7" s="177">
        <f t="shared" si="4"/>
        <v>0</v>
      </c>
      <c r="O7" s="177">
        <f t="shared" si="4"/>
        <v>0</v>
      </c>
      <c r="P7" s="177">
        <f t="shared" si="4"/>
        <v>0</v>
      </c>
      <c r="Q7" s="177">
        <f t="shared" si="4"/>
        <v>0</v>
      </c>
      <c r="R7" s="177">
        <f t="shared" si="4"/>
        <v>830.54552791368235</v>
      </c>
      <c r="S7" s="177">
        <f t="shared" si="4"/>
        <v>0</v>
      </c>
      <c r="T7" s="177">
        <f t="shared" si="4"/>
        <v>0</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 t="shared" ref="L8:AU8" si="5">$K$6-L6</f>
        <v>0</v>
      </c>
      <c r="M8" s="177">
        <f t="shared" si="5"/>
        <v>0</v>
      </c>
      <c r="N8" s="177">
        <f t="shared" si="5"/>
        <v>0</v>
      </c>
      <c r="O8" s="177">
        <f t="shared" si="5"/>
        <v>0</v>
      </c>
      <c r="P8" s="177">
        <f t="shared" si="5"/>
        <v>0</v>
      </c>
      <c r="Q8" s="177">
        <f t="shared" si="5"/>
        <v>0</v>
      </c>
      <c r="R8" s="177">
        <f t="shared" si="5"/>
        <v>830.54552791368235</v>
      </c>
      <c r="S8" s="177">
        <f t="shared" si="5"/>
        <v>830.54552791368235</v>
      </c>
      <c r="T8" s="177">
        <f t="shared" si="5"/>
        <v>830.54552791368235</v>
      </c>
      <c r="U8" s="177">
        <f t="shared" si="5"/>
        <v>830.54552791368235</v>
      </c>
      <c r="V8" s="177">
        <f t="shared" si="5"/>
        <v>830.54552791368235</v>
      </c>
      <c r="W8" s="177">
        <f t="shared" si="5"/>
        <v>830.54552791368235</v>
      </c>
      <c r="X8" s="177">
        <f t="shared" si="5"/>
        <v>830.54552791368235</v>
      </c>
      <c r="Y8" s="177">
        <f t="shared" si="5"/>
        <v>830.54552791368235</v>
      </c>
      <c r="Z8" s="177">
        <f t="shared" si="5"/>
        <v>830.54552791368235</v>
      </c>
      <c r="AA8" s="177">
        <f t="shared" si="5"/>
        <v>830.54552791368235</v>
      </c>
      <c r="AB8" s="177">
        <f t="shared" si="5"/>
        <v>830.54552791368235</v>
      </c>
      <c r="AC8" s="177">
        <f t="shared" si="5"/>
        <v>830.54552791368235</v>
      </c>
      <c r="AD8" s="177">
        <f t="shared" si="5"/>
        <v>830.54552791368235</v>
      </c>
      <c r="AE8" s="177">
        <f t="shared" si="5"/>
        <v>830.54552791368235</v>
      </c>
      <c r="AF8" s="177">
        <f t="shared" si="5"/>
        <v>830.54552791368235</v>
      </c>
      <c r="AG8" s="177">
        <f t="shared" si="5"/>
        <v>830.54552791368235</v>
      </c>
      <c r="AH8" s="177">
        <f t="shared" si="5"/>
        <v>830.54552791368235</v>
      </c>
      <c r="AI8" s="177">
        <f t="shared" si="5"/>
        <v>830.54552791368235</v>
      </c>
      <c r="AJ8" s="177">
        <f t="shared" si="5"/>
        <v>830.54552791368235</v>
      </c>
      <c r="AK8" s="177">
        <f t="shared" si="5"/>
        <v>830.54552791368235</v>
      </c>
      <c r="AL8" s="177">
        <f t="shared" si="5"/>
        <v>830.54552791368235</v>
      </c>
      <c r="AM8" s="177">
        <f t="shared" si="5"/>
        <v>830.54552791368235</v>
      </c>
      <c r="AN8" s="177">
        <f t="shared" si="5"/>
        <v>830.54552791368235</v>
      </c>
      <c r="AO8" s="177">
        <f t="shared" si="5"/>
        <v>830.54552791368235</v>
      </c>
      <c r="AP8" s="177">
        <f t="shared" si="5"/>
        <v>830.54552791368235</v>
      </c>
      <c r="AQ8" s="177">
        <f t="shared" si="5"/>
        <v>830.54552791368235</v>
      </c>
      <c r="AR8" s="177">
        <f t="shared" si="5"/>
        <v>830.54552791368235</v>
      </c>
      <c r="AS8" s="177">
        <f t="shared" si="5"/>
        <v>830.54552791368235</v>
      </c>
      <c r="AT8" s="177">
        <f t="shared" si="5"/>
        <v>830.54552791368235</v>
      </c>
      <c r="AU8" s="177">
        <f t="shared" si="5"/>
        <v>830.54552791368235</v>
      </c>
      <c r="AV8" s="194"/>
    </row>
    <row r="9" spans="1:48" s="316" customFormat="1" x14ac:dyDescent="0.3">
      <c r="A9" s="196" t="s">
        <v>66</v>
      </c>
      <c r="B9" s="368">
        <f>SUMPRODUCT(B5:B5,C5:C5)/C6</f>
        <v>7</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row>
    <row r="11" spans="1:48" x14ac:dyDescent="0.3">
      <c r="A11" s="543" t="s">
        <v>2</v>
      </c>
      <c r="B11" s="544"/>
      <c r="C11" s="544"/>
      <c r="D11" s="544"/>
      <c r="E11" s="544"/>
      <c r="F11" s="544"/>
      <c r="G11" s="544"/>
      <c r="H11" s="544"/>
      <c r="I11" s="544"/>
      <c r="J11" s="544"/>
      <c r="K11" s="544"/>
      <c r="L11" s="545"/>
    </row>
    <row r="12" spans="1:48" x14ac:dyDescent="0.3">
      <c r="A12" s="520" t="s">
        <v>520</v>
      </c>
      <c r="B12" s="521"/>
      <c r="C12" s="521"/>
      <c r="D12" s="521"/>
      <c r="E12" s="521"/>
      <c r="F12" s="521"/>
      <c r="G12" s="521"/>
      <c r="H12" s="521"/>
      <c r="I12" s="521"/>
      <c r="J12" s="521"/>
      <c r="K12" s="521"/>
      <c r="L12" s="522"/>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D71F-C9E1-45D5-9E6C-98AC47DA7816}">
  <dimension ref="A1:AV12"/>
  <sheetViews>
    <sheetView workbookViewId="0">
      <selection activeCell="A11" sqref="A11:L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629</v>
      </c>
    </row>
    <row r="2" spans="1:48" x14ac:dyDescent="0.3">
      <c r="A2" s="37"/>
    </row>
    <row r="3" spans="1:48" ht="15.75" customHeight="1" x14ac:dyDescent="0.3">
      <c r="A3" s="508" t="s">
        <v>245</v>
      </c>
      <c r="B3" s="510" t="s">
        <v>0</v>
      </c>
      <c r="C3" s="510" t="s">
        <v>282</v>
      </c>
      <c r="D3" s="510" t="s">
        <v>57</v>
      </c>
      <c r="E3" s="122"/>
      <c r="F3" s="110"/>
      <c r="G3" s="110"/>
      <c r="H3" s="110"/>
      <c r="I3" s="110"/>
      <c r="J3" s="110"/>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202" t="s">
        <v>129</v>
      </c>
      <c r="B5" s="223">
        <v>20</v>
      </c>
      <c r="C5" s="204">
        <v>50.453535600000002</v>
      </c>
      <c r="D5" s="205">
        <f>K5/C5</f>
        <v>0.69</v>
      </c>
      <c r="E5" s="181"/>
      <c r="F5" s="181"/>
      <c r="G5" s="181"/>
      <c r="H5" s="181"/>
      <c r="I5" s="181"/>
      <c r="J5" s="181"/>
      <c r="K5" s="204">
        <v>34.812939563999997</v>
      </c>
      <c r="L5" s="204">
        <v>34.81293956399999</v>
      </c>
      <c r="M5" s="204">
        <v>34.81293956399999</v>
      </c>
      <c r="N5" s="204">
        <v>34.81293956399999</v>
      </c>
      <c r="O5" s="204">
        <v>34.81293956399999</v>
      </c>
      <c r="P5" s="204">
        <v>34.81293956399999</v>
      </c>
      <c r="Q5" s="204">
        <v>34.81293956399999</v>
      </c>
      <c r="R5" s="204">
        <v>34.81293956399999</v>
      </c>
      <c r="S5" s="204">
        <v>34.81293956399999</v>
      </c>
      <c r="T5" s="204">
        <v>34.81293956399999</v>
      </c>
      <c r="U5" s="204">
        <v>34.81293956399999</v>
      </c>
      <c r="V5" s="204">
        <v>34.81293956399999</v>
      </c>
      <c r="W5" s="204">
        <v>34.81293956399999</v>
      </c>
      <c r="X5" s="204">
        <v>34.81293956399999</v>
      </c>
      <c r="Y5" s="204">
        <v>34.81293956399999</v>
      </c>
      <c r="Z5" s="204">
        <v>34.81293956399999</v>
      </c>
      <c r="AA5" s="204">
        <v>34.81293956399999</v>
      </c>
      <c r="AB5" s="204">
        <v>34.81293956399999</v>
      </c>
      <c r="AC5" s="204">
        <v>34.81293956399999</v>
      </c>
      <c r="AD5" s="204">
        <v>34.81293956399999</v>
      </c>
      <c r="AE5" s="204">
        <v>0</v>
      </c>
      <c r="AF5" s="204">
        <v>0</v>
      </c>
      <c r="AG5" s="204">
        <v>0</v>
      </c>
      <c r="AH5" s="204">
        <v>0</v>
      </c>
      <c r="AI5" s="204">
        <v>0</v>
      </c>
      <c r="AJ5" s="204">
        <v>0</v>
      </c>
      <c r="AK5" s="204">
        <v>0</v>
      </c>
      <c r="AL5" s="204">
        <v>0</v>
      </c>
      <c r="AM5" s="204">
        <v>0</v>
      </c>
      <c r="AN5" s="204">
        <v>0</v>
      </c>
      <c r="AO5" s="204">
        <v>0</v>
      </c>
      <c r="AP5" s="204">
        <v>0</v>
      </c>
      <c r="AQ5" s="204">
        <v>0</v>
      </c>
      <c r="AR5" s="204">
        <v>0</v>
      </c>
      <c r="AS5" s="204">
        <v>0</v>
      </c>
      <c r="AT5" s="204">
        <v>0</v>
      </c>
      <c r="AU5" s="204">
        <v>0</v>
      </c>
      <c r="AV5" s="204">
        <f>SUM(E5:AU5)</f>
        <v>696.25879127999963</v>
      </c>
    </row>
    <row r="6" spans="1:48" s="316" customFormat="1" x14ac:dyDescent="0.3">
      <c r="A6" s="334" t="s">
        <v>480</v>
      </c>
      <c r="B6" s="199"/>
      <c r="C6" s="185">
        <f>SUM(C5:C5)</f>
        <v>50.453535600000002</v>
      </c>
      <c r="D6" s="208">
        <f>L6/C6</f>
        <v>0.68999999999999972</v>
      </c>
      <c r="E6" s="187"/>
      <c r="F6" s="187"/>
      <c r="G6" s="187"/>
      <c r="H6" s="187"/>
      <c r="I6" s="187"/>
      <c r="J6" s="187"/>
      <c r="K6" s="177">
        <f t="shared" ref="K6:AV6" si="1">SUM(K5:K5)</f>
        <v>34.812939563999997</v>
      </c>
      <c r="L6" s="177">
        <f t="shared" si="1"/>
        <v>34.81293956399999</v>
      </c>
      <c r="M6" s="177">
        <f t="shared" ref="M6:AU6" si="2">SUM(M5:M5)</f>
        <v>34.81293956399999</v>
      </c>
      <c r="N6" s="177">
        <f t="shared" si="2"/>
        <v>34.81293956399999</v>
      </c>
      <c r="O6" s="177">
        <f t="shared" si="2"/>
        <v>34.81293956399999</v>
      </c>
      <c r="P6" s="177">
        <f t="shared" si="2"/>
        <v>34.81293956399999</v>
      </c>
      <c r="Q6" s="177">
        <f t="shared" si="2"/>
        <v>34.81293956399999</v>
      </c>
      <c r="R6" s="177">
        <f t="shared" si="2"/>
        <v>34.81293956399999</v>
      </c>
      <c r="S6" s="177">
        <f t="shared" si="2"/>
        <v>34.81293956399999</v>
      </c>
      <c r="T6" s="177">
        <f t="shared" si="2"/>
        <v>34.81293956399999</v>
      </c>
      <c r="U6" s="177">
        <f t="shared" si="2"/>
        <v>34.81293956399999</v>
      </c>
      <c r="V6" s="177">
        <f t="shared" si="2"/>
        <v>34.81293956399999</v>
      </c>
      <c r="W6" s="177">
        <f t="shared" si="2"/>
        <v>34.81293956399999</v>
      </c>
      <c r="X6" s="177">
        <f t="shared" si="2"/>
        <v>34.81293956399999</v>
      </c>
      <c r="Y6" s="177">
        <f t="shared" si="2"/>
        <v>34.81293956399999</v>
      </c>
      <c r="Z6" s="177">
        <f t="shared" si="2"/>
        <v>34.81293956399999</v>
      </c>
      <c r="AA6" s="177">
        <f t="shared" si="2"/>
        <v>34.81293956399999</v>
      </c>
      <c r="AB6" s="177">
        <f t="shared" si="2"/>
        <v>34.81293956399999</v>
      </c>
      <c r="AC6" s="177">
        <f t="shared" si="2"/>
        <v>34.81293956399999</v>
      </c>
      <c r="AD6" s="177">
        <f t="shared" si="2"/>
        <v>34.81293956399999</v>
      </c>
      <c r="AE6" s="177">
        <f t="shared" si="2"/>
        <v>0</v>
      </c>
      <c r="AF6" s="177">
        <f t="shared" si="2"/>
        <v>0</v>
      </c>
      <c r="AG6" s="177">
        <f t="shared" si="2"/>
        <v>0</v>
      </c>
      <c r="AH6" s="177">
        <f t="shared" si="2"/>
        <v>0</v>
      </c>
      <c r="AI6" s="177">
        <f t="shared" si="2"/>
        <v>0</v>
      </c>
      <c r="AJ6" s="177">
        <f t="shared" si="2"/>
        <v>0</v>
      </c>
      <c r="AK6" s="177">
        <f t="shared" si="2"/>
        <v>0</v>
      </c>
      <c r="AL6" s="177">
        <f t="shared" si="2"/>
        <v>0</v>
      </c>
      <c r="AM6" s="177">
        <f t="shared" si="2"/>
        <v>0</v>
      </c>
      <c r="AN6" s="177">
        <f t="shared" si="2"/>
        <v>0</v>
      </c>
      <c r="AO6" s="177">
        <f t="shared" si="2"/>
        <v>0</v>
      </c>
      <c r="AP6" s="177">
        <f t="shared" si="2"/>
        <v>0</v>
      </c>
      <c r="AQ6" s="177">
        <f t="shared" si="2"/>
        <v>0</v>
      </c>
      <c r="AR6" s="177">
        <f t="shared" si="2"/>
        <v>0</v>
      </c>
      <c r="AS6" s="177">
        <f t="shared" si="2"/>
        <v>0</v>
      </c>
      <c r="AT6" s="177">
        <f t="shared" si="2"/>
        <v>0</v>
      </c>
      <c r="AU6" s="177">
        <f t="shared" si="2"/>
        <v>0</v>
      </c>
      <c r="AV6" s="177">
        <f t="shared" si="1"/>
        <v>696.25879127999963</v>
      </c>
    </row>
    <row r="7" spans="1:48" s="316" customFormat="1" x14ac:dyDescent="0.3">
      <c r="A7" s="334" t="s">
        <v>481</v>
      </c>
      <c r="B7" s="188"/>
      <c r="C7" s="189"/>
      <c r="D7" s="200"/>
      <c r="E7" s="187"/>
      <c r="F7" s="187"/>
      <c r="G7" s="187"/>
      <c r="H7" s="187"/>
      <c r="I7" s="187"/>
      <c r="J7" s="187"/>
      <c r="K7" s="177">
        <f>K6-K6</f>
        <v>0</v>
      </c>
      <c r="L7" s="177">
        <f>L6-L6</f>
        <v>0</v>
      </c>
      <c r="M7" s="177">
        <f t="shared" ref="M7:AU7" si="3">M6-M6</f>
        <v>0</v>
      </c>
      <c r="N7" s="177">
        <f t="shared" si="3"/>
        <v>0</v>
      </c>
      <c r="O7" s="177">
        <f t="shared" si="3"/>
        <v>0</v>
      </c>
      <c r="P7" s="177">
        <f t="shared" si="3"/>
        <v>0</v>
      </c>
      <c r="Q7" s="177">
        <f t="shared" si="3"/>
        <v>0</v>
      </c>
      <c r="R7" s="177">
        <f t="shared" si="3"/>
        <v>0</v>
      </c>
      <c r="S7" s="177">
        <f t="shared" si="3"/>
        <v>0</v>
      </c>
      <c r="T7" s="177">
        <f t="shared" si="3"/>
        <v>0</v>
      </c>
      <c r="U7" s="177">
        <f t="shared" si="3"/>
        <v>0</v>
      </c>
      <c r="V7" s="177">
        <f t="shared" si="3"/>
        <v>0</v>
      </c>
      <c r="W7" s="177">
        <f t="shared" si="3"/>
        <v>0</v>
      </c>
      <c r="X7" s="177">
        <f t="shared" si="3"/>
        <v>0</v>
      </c>
      <c r="Y7" s="177">
        <f t="shared" si="3"/>
        <v>0</v>
      </c>
      <c r="Z7" s="177">
        <f t="shared" si="3"/>
        <v>0</v>
      </c>
      <c r="AA7" s="177">
        <f t="shared" si="3"/>
        <v>0</v>
      </c>
      <c r="AB7" s="177">
        <f t="shared" si="3"/>
        <v>0</v>
      </c>
      <c r="AC7" s="177">
        <f t="shared" si="3"/>
        <v>0</v>
      </c>
      <c r="AD7" s="177">
        <f t="shared" si="3"/>
        <v>0</v>
      </c>
      <c r="AE7" s="177">
        <f t="shared" si="3"/>
        <v>0</v>
      </c>
      <c r="AF7" s="177">
        <f t="shared" si="3"/>
        <v>0</v>
      </c>
      <c r="AG7" s="177">
        <f t="shared" si="3"/>
        <v>0</v>
      </c>
      <c r="AH7" s="177">
        <f t="shared" si="3"/>
        <v>0</v>
      </c>
      <c r="AI7" s="177">
        <f t="shared" si="3"/>
        <v>0</v>
      </c>
      <c r="AJ7" s="177">
        <f t="shared" si="3"/>
        <v>0</v>
      </c>
      <c r="AK7" s="177">
        <f t="shared" si="3"/>
        <v>0</v>
      </c>
      <c r="AL7" s="177">
        <f t="shared" si="3"/>
        <v>0</v>
      </c>
      <c r="AM7" s="177">
        <f t="shared" si="3"/>
        <v>0</v>
      </c>
      <c r="AN7" s="177">
        <f t="shared" si="3"/>
        <v>0</v>
      </c>
      <c r="AO7" s="177">
        <f t="shared" si="3"/>
        <v>0</v>
      </c>
      <c r="AP7" s="177">
        <f t="shared" si="3"/>
        <v>0</v>
      </c>
      <c r="AQ7" s="177">
        <f t="shared" si="3"/>
        <v>0</v>
      </c>
      <c r="AR7" s="177">
        <f t="shared" si="3"/>
        <v>0</v>
      </c>
      <c r="AS7" s="177">
        <f t="shared" si="3"/>
        <v>0</v>
      </c>
      <c r="AT7" s="177">
        <f t="shared" si="3"/>
        <v>0</v>
      </c>
      <c r="AU7" s="177">
        <f t="shared" si="3"/>
        <v>0</v>
      </c>
    </row>
    <row r="8" spans="1:48" s="316" customFormat="1" x14ac:dyDescent="0.3">
      <c r="A8" s="334" t="s">
        <v>482</v>
      </c>
      <c r="B8" s="188"/>
      <c r="C8" s="189"/>
      <c r="D8" s="189"/>
      <c r="E8" s="187"/>
      <c r="F8" s="187"/>
      <c r="G8" s="187"/>
      <c r="H8" s="187"/>
      <c r="I8" s="187"/>
      <c r="J8" s="187"/>
      <c r="K8" s="177">
        <f>$K$6-K6</f>
        <v>0</v>
      </c>
      <c r="L8" s="177">
        <f>$L$6-L6</f>
        <v>0</v>
      </c>
      <c r="M8" s="177">
        <f t="shared" ref="M8:AU8" si="4">$L$6-M6</f>
        <v>0</v>
      </c>
      <c r="N8" s="177">
        <f t="shared" si="4"/>
        <v>0</v>
      </c>
      <c r="O8" s="177">
        <f t="shared" si="4"/>
        <v>0</v>
      </c>
      <c r="P8" s="177">
        <f t="shared" si="4"/>
        <v>0</v>
      </c>
      <c r="Q8" s="177">
        <f t="shared" si="4"/>
        <v>0</v>
      </c>
      <c r="R8" s="177">
        <f t="shared" si="4"/>
        <v>0</v>
      </c>
      <c r="S8" s="177">
        <f t="shared" si="4"/>
        <v>0</v>
      </c>
      <c r="T8" s="177">
        <f t="shared" si="4"/>
        <v>0</v>
      </c>
      <c r="U8" s="177">
        <f t="shared" si="4"/>
        <v>0</v>
      </c>
      <c r="V8" s="177">
        <f t="shared" si="4"/>
        <v>0</v>
      </c>
      <c r="W8" s="177">
        <f t="shared" si="4"/>
        <v>0</v>
      </c>
      <c r="X8" s="177">
        <f t="shared" si="4"/>
        <v>0</v>
      </c>
      <c r="Y8" s="177">
        <f t="shared" si="4"/>
        <v>0</v>
      </c>
      <c r="Z8" s="177">
        <f t="shared" si="4"/>
        <v>0</v>
      </c>
      <c r="AA8" s="177">
        <f t="shared" si="4"/>
        <v>0</v>
      </c>
      <c r="AB8" s="177">
        <f t="shared" si="4"/>
        <v>0</v>
      </c>
      <c r="AC8" s="177">
        <f t="shared" si="4"/>
        <v>0</v>
      </c>
      <c r="AD8" s="177">
        <f t="shared" si="4"/>
        <v>0</v>
      </c>
      <c r="AE8" s="177">
        <f t="shared" si="4"/>
        <v>34.81293956399999</v>
      </c>
      <c r="AF8" s="177">
        <f t="shared" si="4"/>
        <v>34.81293956399999</v>
      </c>
      <c r="AG8" s="177">
        <f t="shared" si="4"/>
        <v>34.81293956399999</v>
      </c>
      <c r="AH8" s="177">
        <f t="shared" si="4"/>
        <v>34.81293956399999</v>
      </c>
      <c r="AI8" s="177">
        <f t="shared" si="4"/>
        <v>34.81293956399999</v>
      </c>
      <c r="AJ8" s="177">
        <f t="shared" si="4"/>
        <v>34.81293956399999</v>
      </c>
      <c r="AK8" s="177">
        <f t="shared" si="4"/>
        <v>34.81293956399999</v>
      </c>
      <c r="AL8" s="177">
        <f t="shared" si="4"/>
        <v>34.81293956399999</v>
      </c>
      <c r="AM8" s="177">
        <f t="shared" si="4"/>
        <v>34.81293956399999</v>
      </c>
      <c r="AN8" s="177">
        <f t="shared" si="4"/>
        <v>34.81293956399999</v>
      </c>
      <c r="AO8" s="177">
        <f t="shared" si="4"/>
        <v>34.81293956399999</v>
      </c>
      <c r="AP8" s="177">
        <f t="shared" si="4"/>
        <v>34.81293956399999</v>
      </c>
      <c r="AQ8" s="177">
        <f t="shared" si="4"/>
        <v>34.81293956399999</v>
      </c>
      <c r="AR8" s="177">
        <f t="shared" si="4"/>
        <v>34.81293956399999</v>
      </c>
      <c r="AS8" s="177">
        <f t="shared" si="4"/>
        <v>34.81293956399999</v>
      </c>
      <c r="AT8" s="177">
        <f t="shared" si="4"/>
        <v>34.81293956399999</v>
      </c>
      <c r="AU8" s="177">
        <f t="shared" si="4"/>
        <v>34.81293956399999</v>
      </c>
      <c r="AV8" s="376"/>
    </row>
    <row r="9" spans="1:48" s="316" customFormat="1" x14ac:dyDescent="0.3">
      <c r="A9" s="196" t="s">
        <v>66</v>
      </c>
      <c r="B9" s="209">
        <f>SUMPRODUCT(B5:B5,C5:C5)/C6</f>
        <v>20</v>
      </c>
    </row>
    <row r="10" spans="1:48" x14ac:dyDescent="0.3">
      <c r="B10" s="76"/>
    </row>
    <row r="11" spans="1:48" x14ac:dyDescent="0.3">
      <c r="A11" s="543" t="s">
        <v>2</v>
      </c>
      <c r="B11" s="544"/>
      <c r="C11" s="544"/>
      <c r="D11" s="544"/>
      <c r="E11" s="544"/>
      <c r="F11" s="544"/>
      <c r="G11" s="544"/>
      <c r="H11" s="544"/>
      <c r="I11" s="544"/>
      <c r="J11" s="544"/>
      <c r="K11" s="544"/>
      <c r="L11" s="545"/>
    </row>
    <row r="12" spans="1:48" x14ac:dyDescent="0.3">
      <c r="A12" s="520" t="s">
        <v>520</v>
      </c>
      <c r="B12" s="521"/>
      <c r="C12" s="521"/>
      <c r="D12" s="521"/>
      <c r="E12" s="521"/>
      <c r="F12" s="521"/>
      <c r="G12" s="521"/>
      <c r="H12" s="521"/>
      <c r="I12" s="521"/>
      <c r="J12" s="521"/>
      <c r="K12" s="521"/>
      <c r="L12" s="522"/>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A79-8DC7-4629-83E3-B664174DF350}">
  <dimension ref="A1:AV14"/>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630</v>
      </c>
    </row>
    <row r="2" spans="1:48" x14ac:dyDescent="0.3">
      <c r="A2" s="37"/>
    </row>
    <row r="3" spans="1:48" ht="15.75" customHeight="1" x14ac:dyDescent="0.3">
      <c r="A3" s="508" t="s">
        <v>245</v>
      </c>
      <c r="B3" s="510" t="s">
        <v>0</v>
      </c>
      <c r="C3" s="510" t="s">
        <v>282</v>
      </c>
      <c r="D3" s="510" t="s">
        <v>57</v>
      </c>
      <c r="E3" s="112"/>
      <c r="F3" s="108"/>
      <c r="G3" s="108"/>
      <c r="H3" s="108"/>
      <c r="I3" s="108"/>
      <c r="J3" s="329"/>
      <c r="K3" s="122" t="s">
        <v>283</v>
      </c>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516" t="s">
        <v>1</v>
      </c>
    </row>
    <row r="4" spans="1:48" x14ac:dyDescent="0.3">
      <c r="A4" s="513"/>
      <c r="B4" s="512"/>
      <c r="C4" s="512"/>
      <c r="D4" s="512"/>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17"/>
    </row>
    <row r="5" spans="1:48" s="195" customFormat="1" x14ac:dyDescent="0.3">
      <c r="A5" s="202" t="s">
        <v>130</v>
      </c>
      <c r="B5" s="223">
        <v>20</v>
      </c>
      <c r="C5" s="377">
        <v>8731.644133501999</v>
      </c>
      <c r="D5" s="375">
        <f t="shared" ref="D5:D7" si="1">K5/C5</f>
        <v>1.0000000000001377</v>
      </c>
      <c r="E5" s="181"/>
      <c r="F5" s="181"/>
      <c r="G5" s="181"/>
      <c r="H5" s="181"/>
      <c r="I5" s="181"/>
      <c r="J5" s="181"/>
      <c r="K5" s="180">
        <v>8731.6441335032014</v>
      </c>
      <c r="L5" s="180">
        <v>8731.6441335032014</v>
      </c>
      <c r="M5" s="180">
        <v>8731.6441335032014</v>
      </c>
      <c r="N5" s="180">
        <v>8731.6441335032014</v>
      </c>
      <c r="O5" s="180">
        <v>8731.6441335032014</v>
      </c>
      <c r="P5" s="180">
        <v>8731.6441335032014</v>
      </c>
      <c r="Q5" s="180">
        <v>8731.6441335032014</v>
      </c>
      <c r="R5" s="180">
        <v>8731.6441335032014</v>
      </c>
      <c r="S5" s="180">
        <v>8731.6441335032014</v>
      </c>
      <c r="T5" s="180">
        <v>8731.6441335032014</v>
      </c>
      <c r="U5" s="180">
        <v>8731.6441335032014</v>
      </c>
      <c r="V5" s="180">
        <v>8731.6441335032014</v>
      </c>
      <c r="W5" s="180">
        <v>8731.6441335032014</v>
      </c>
      <c r="X5" s="180">
        <v>8731.6441335032014</v>
      </c>
      <c r="Y5" s="180">
        <v>8731.6441335032014</v>
      </c>
      <c r="Z5" s="180">
        <v>8731.6441335032014</v>
      </c>
      <c r="AA5" s="180">
        <v>8731.6441335032014</v>
      </c>
      <c r="AB5" s="180">
        <v>8731.6441335032014</v>
      </c>
      <c r="AC5" s="180">
        <v>8731.6441335032014</v>
      </c>
      <c r="AD5" s="180">
        <v>8731.6441335032014</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f>SUM(E5:AU5)</f>
        <v>174632.88267006402</v>
      </c>
    </row>
    <row r="6" spans="1:48" s="195" customFormat="1" x14ac:dyDescent="0.3">
      <c r="A6" s="202" t="s">
        <v>125</v>
      </c>
      <c r="B6" s="223">
        <v>20</v>
      </c>
      <c r="C6" s="377">
        <v>2338.3835930000009</v>
      </c>
      <c r="D6" s="375">
        <f t="shared" si="1"/>
        <v>1</v>
      </c>
      <c r="E6" s="181"/>
      <c r="F6" s="181"/>
      <c r="G6" s="181"/>
      <c r="H6" s="181"/>
      <c r="I6" s="181"/>
      <c r="J6" s="181"/>
      <c r="K6" s="180">
        <v>2338.3835930000009</v>
      </c>
      <c r="L6" s="180">
        <v>2338.3835930000009</v>
      </c>
      <c r="M6" s="180">
        <v>2338.3835930000009</v>
      </c>
      <c r="N6" s="180">
        <v>2338.3835930000009</v>
      </c>
      <c r="O6" s="180">
        <v>2338.3835930000009</v>
      </c>
      <c r="P6" s="180">
        <v>2338.3835930000009</v>
      </c>
      <c r="Q6" s="180">
        <v>2338.3835930000009</v>
      </c>
      <c r="R6" s="180">
        <v>2338.3835930000009</v>
      </c>
      <c r="S6" s="180">
        <v>2338.3835930000009</v>
      </c>
      <c r="T6" s="180">
        <v>2338.3835930000009</v>
      </c>
      <c r="U6" s="180">
        <v>2338.3835930000009</v>
      </c>
      <c r="V6" s="180">
        <v>2338.3835930000009</v>
      </c>
      <c r="W6" s="180">
        <v>2338.3835930000009</v>
      </c>
      <c r="X6" s="180">
        <v>2338.3835930000009</v>
      </c>
      <c r="Y6" s="180">
        <v>2338.3835930000009</v>
      </c>
      <c r="Z6" s="180">
        <v>2338.3835930000009</v>
      </c>
      <c r="AA6" s="180">
        <v>2338.3835930000009</v>
      </c>
      <c r="AB6" s="180">
        <v>2338.3835930000009</v>
      </c>
      <c r="AC6" s="180">
        <v>2338.3835930000009</v>
      </c>
      <c r="AD6" s="180">
        <v>2338.3835930000009</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7" si="2">SUM(E6:AU6)</f>
        <v>46767.671860000017</v>
      </c>
    </row>
    <row r="7" spans="1:48" s="195" customFormat="1" x14ac:dyDescent="0.3">
      <c r="A7" s="202" t="s">
        <v>126</v>
      </c>
      <c r="B7" s="223">
        <v>20</v>
      </c>
      <c r="C7" s="377">
        <v>1445.8940599999996</v>
      </c>
      <c r="D7" s="375">
        <f t="shared" si="1"/>
        <v>1</v>
      </c>
      <c r="E7" s="181"/>
      <c r="F7" s="181"/>
      <c r="G7" s="181"/>
      <c r="H7" s="181"/>
      <c r="I7" s="181"/>
      <c r="J7" s="181"/>
      <c r="K7" s="180">
        <v>1445.8940599999996</v>
      </c>
      <c r="L7" s="180">
        <v>1445.8940599999996</v>
      </c>
      <c r="M7" s="180">
        <v>1445.8940599999996</v>
      </c>
      <c r="N7" s="180">
        <v>746.29080499999952</v>
      </c>
      <c r="O7" s="180">
        <v>746.29080499999952</v>
      </c>
      <c r="P7" s="180">
        <v>746.29080499999952</v>
      </c>
      <c r="Q7" s="180">
        <v>746.29080499999952</v>
      </c>
      <c r="R7" s="180">
        <v>746.29080499999952</v>
      </c>
      <c r="S7" s="180">
        <v>746.29080499999952</v>
      </c>
      <c r="T7" s="180">
        <v>746.29080499999952</v>
      </c>
      <c r="U7" s="180">
        <v>746.29080499999952</v>
      </c>
      <c r="V7" s="180">
        <v>746.29080499999952</v>
      </c>
      <c r="W7" s="180">
        <v>746.29080499999952</v>
      </c>
      <c r="X7" s="180">
        <v>746.29080499999952</v>
      </c>
      <c r="Y7" s="180">
        <v>746.29080499999952</v>
      </c>
      <c r="Z7" s="180">
        <v>746.29080499999952</v>
      </c>
      <c r="AA7" s="180">
        <v>746.29080499999952</v>
      </c>
      <c r="AB7" s="180">
        <v>746.29080499999952</v>
      </c>
      <c r="AC7" s="180">
        <v>746.29080499999952</v>
      </c>
      <c r="AD7" s="180">
        <v>746.29080499999952</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si="2"/>
        <v>17024.625864999984</v>
      </c>
    </row>
    <row r="8" spans="1:48" s="316" customFormat="1" x14ac:dyDescent="0.3">
      <c r="A8" s="334" t="s">
        <v>480</v>
      </c>
      <c r="B8" s="199"/>
      <c r="C8" s="201">
        <f>SUM(C5:C7)</f>
        <v>12515.921786502</v>
      </c>
      <c r="D8" s="208">
        <f>K8/C8</f>
        <v>1.0000000000000959</v>
      </c>
      <c r="E8" s="187"/>
      <c r="F8" s="187"/>
      <c r="G8" s="187"/>
      <c r="H8" s="187"/>
      <c r="I8" s="187"/>
      <c r="J8" s="187"/>
      <c r="K8" s="185">
        <f t="shared" ref="K8:AV8" si="3">SUM(K5:K7)</f>
        <v>12515.921786503201</v>
      </c>
      <c r="L8" s="185">
        <f t="shared" si="3"/>
        <v>12515.921786503201</v>
      </c>
      <c r="M8" s="185">
        <f t="shared" ref="M8:AU8" si="4">SUM(M5:M7)</f>
        <v>12515.921786503201</v>
      </c>
      <c r="N8" s="185">
        <f t="shared" si="4"/>
        <v>11816.318531503201</v>
      </c>
      <c r="O8" s="185">
        <f t="shared" si="4"/>
        <v>11816.318531503201</v>
      </c>
      <c r="P8" s="185">
        <f t="shared" si="4"/>
        <v>11816.318531503201</v>
      </c>
      <c r="Q8" s="185">
        <f t="shared" si="4"/>
        <v>11816.318531503201</v>
      </c>
      <c r="R8" s="185">
        <f t="shared" si="4"/>
        <v>11816.318531503201</v>
      </c>
      <c r="S8" s="185">
        <f t="shared" si="4"/>
        <v>11816.318531503201</v>
      </c>
      <c r="T8" s="185">
        <f t="shared" si="4"/>
        <v>11816.318531503201</v>
      </c>
      <c r="U8" s="185">
        <f t="shared" si="4"/>
        <v>11816.318531503201</v>
      </c>
      <c r="V8" s="185">
        <f t="shared" si="4"/>
        <v>11816.318531503201</v>
      </c>
      <c r="W8" s="185">
        <f t="shared" si="4"/>
        <v>11816.318531503201</v>
      </c>
      <c r="X8" s="185">
        <f t="shared" si="4"/>
        <v>11816.318531503201</v>
      </c>
      <c r="Y8" s="185">
        <f t="shared" si="4"/>
        <v>11816.318531503201</v>
      </c>
      <c r="Z8" s="185">
        <f t="shared" si="4"/>
        <v>11816.318531503201</v>
      </c>
      <c r="AA8" s="185">
        <f t="shared" si="4"/>
        <v>11816.318531503201</v>
      </c>
      <c r="AB8" s="185">
        <f t="shared" si="4"/>
        <v>11816.318531503201</v>
      </c>
      <c r="AC8" s="185">
        <f t="shared" si="4"/>
        <v>11816.318531503201</v>
      </c>
      <c r="AD8" s="185">
        <f t="shared" si="4"/>
        <v>11816.318531503201</v>
      </c>
      <c r="AE8" s="185">
        <f t="shared" si="4"/>
        <v>0</v>
      </c>
      <c r="AF8" s="185">
        <f t="shared" si="4"/>
        <v>0</v>
      </c>
      <c r="AG8" s="185">
        <f t="shared" si="4"/>
        <v>0</v>
      </c>
      <c r="AH8" s="185">
        <f t="shared" si="4"/>
        <v>0</v>
      </c>
      <c r="AI8" s="185">
        <f t="shared" si="4"/>
        <v>0</v>
      </c>
      <c r="AJ8" s="185">
        <f t="shared" si="4"/>
        <v>0</v>
      </c>
      <c r="AK8" s="185">
        <f t="shared" si="4"/>
        <v>0</v>
      </c>
      <c r="AL8" s="185">
        <f t="shared" si="4"/>
        <v>0</v>
      </c>
      <c r="AM8" s="185">
        <f t="shared" si="4"/>
        <v>0</v>
      </c>
      <c r="AN8" s="185">
        <f t="shared" si="4"/>
        <v>0</v>
      </c>
      <c r="AO8" s="185">
        <f t="shared" si="4"/>
        <v>0</v>
      </c>
      <c r="AP8" s="185">
        <f t="shared" si="4"/>
        <v>0</v>
      </c>
      <c r="AQ8" s="185">
        <f t="shared" si="4"/>
        <v>0</v>
      </c>
      <c r="AR8" s="185">
        <f t="shared" si="4"/>
        <v>0</v>
      </c>
      <c r="AS8" s="185">
        <f t="shared" si="4"/>
        <v>0</v>
      </c>
      <c r="AT8" s="185">
        <f t="shared" si="4"/>
        <v>0</v>
      </c>
      <c r="AU8" s="185">
        <f t="shared" si="4"/>
        <v>0</v>
      </c>
      <c r="AV8" s="177">
        <f t="shared" si="3"/>
        <v>238425.18039506403</v>
      </c>
    </row>
    <row r="9" spans="1:48" s="316" customFormat="1" x14ac:dyDescent="0.3">
      <c r="A9" s="334" t="s">
        <v>481</v>
      </c>
      <c r="B9" s="188"/>
      <c r="C9" s="189"/>
      <c r="D9" s="200"/>
      <c r="E9" s="78"/>
      <c r="F9" s="78"/>
      <c r="G9" s="78"/>
      <c r="H9" s="78"/>
      <c r="I9" s="78"/>
      <c r="J9" s="78"/>
      <c r="K9" s="177">
        <f>K8-K8</f>
        <v>0</v>
      </c>
      <c r="L9" s="177">
        <f>K8-L8</f>
        <v>0</v>
      </c>
      <c r="M9" s="177">
        <f t="shared" ref="M9:AU9" si="5">L8-M8</f>
        <v>0</v>
      </c>
      <c r="N9" s="177">
        <f t="shared" si="5"/>
        <v>699.60325499999999</v>
      </c>
      <c r="O9" s="177">
        <f t="shared" si="5"/>
        <v>0</v>
      </c>
      <c r="P9" s="177">
        <f t="shared" si="5"/>
        <v>0</v>
      </c>
      <c r="Q9" s="177">
        <f t="shared" si="5"/>
        <v>0</v>
      </c>
      <c r="R9" s="177">
        <f t="shared" si="5"/>
        <v>0</v>
      </c>
      <c r="S9" s="177">
        <f t="shared" si="5"/>
        <v>0</v>
      </c>
      <c r="T9" s="177">
        <f t="shared" si="5"/>
        <v>0</v>
      </c>
      <c r="U9" s="177">
        <f t="shared" si="5"/>
        <v>0</v>
      </c>
      <c r="V9" s="177">
        <f t="shared" si="5"/>
        <v>0</v>
      </c>
      <c r="W9" s="177">
        <f t="shared" si="5"/>
        <v>0</v>
      </c>
      <c r="X9" s="177">
        <f t="shared" si="5"/>
        <v>0</v>
      </c>
      <c r="Y9" s="177">
        <f t="shared" si="5"/>
        <v>0</v>
      </c>
      <c r="Z9" s="177">
        <f t="shared" si="5"/>
        <v>0</v>
      </c>
      <c r="AA9" s="177">
        <f t="shared" si="5"/>
        <v>0</v>
      </c>
      <c r="AB9" s="177">
        <f t="shared" si="5"/>
        <v>0</v>
      </c>
      <c r="AC9" s="177">
        <f t="shared" si="5"/>
        <v>0</v>
      </c>
      <c r="AD9" s="177">
        <f t="shared" si="5"/>
        <v>0</v>
      </c>
      <c r="AE9" s="177">
        <f t="shared" si="5"/>
        <v>11816.318531503201</v>
      </c>
      <c r="AF9" s="177">
        <f t="shared" si="5"/>
        <v>0</v>
      </c>
      <c r="AG9" s="177">
        <f t="shared" si="5"/>
        <v>0</v>
      </c>
      <c r="AH9" s="177">
        <f t="shared" si="5"/>
        <v>0</v>
      </c>
      <c r="AI9" s="177">
        <f t="shared" si="5"/>
        <v>0</v>
      </c>
      <c r="AJ9" s="177">
        <f t="shared" si="5"/>
        <v>0</v>
      </c>
      <c r="AK9" s="177">
        <f t="shared" si="5"/>
        <v>0</v>
      </c>
      <c r="AL9" s="177">
        <f t="shared" si="5"/>
        <v>0</v>
      </c>
      <c r="AM9" s="177">
        <f t="shared" si="5"/>
        <v>0</v>
      </c>
      <c r="AN9" s="177">
        <f t="shared" si="5"/>
        <v>0</v>
      </c>
      <c r="AO9" s="177">
        <f t="shared" si="5"/>
        <v>0</v>
      </c>
      <c r="AP9" s="177">
        <f t="shared" si="5"/>
        <v>0</v>
      </c>
      <c r="AQ9" s="177">
        <f t="shared" si="5"/>
        <v>0</v>
      </c>
      <c r="AR9" s="177">
        <f t="shared" si="5"/>
        <v>0</v>
      </c>
      <c r="AS9" s="177">
        <f t="shared" si="5"/>
        <v>0</v>
      </c>
      <c r="AT9" s="177">
        <f t="shared" si="5"/>
        <v>0</v>
      </c>
      <c r="AU9" s="177">
        <f t="shared" si="5"/>
        <v>0</v>
      </c>
    </row>
    <row r="10" spans="1:48" s="316" customFormat="1" x14ac:dyDescent="0.3">
      <c r="A10" s="334" t="s">
        <v>482</v>
      </c>
      <c r="B10" s="188"/>
      <c r="C10" s="189"/>
      <c r="D10" s="189"/>
      <c r="E10" s="75"/>
      <c r="F10" s="75"/>
      <c r="G10" s="75"/>
      <c r="H10" s="75"/>
      <c r="I10" s="75"/>
      <c r="J10" s="75"/>
      <c r="K10" s="177">
        <f>$K$8-K8</f>
        <v>0</v>
      </c>
      <c r="L10" s="177">
        <f t="shared" ref="L10" si="6">$K$8-L8</f>
        <v>0</v>
      </c>
      <c r="M10" s="177">
        <f t="shared" ref="M10:AU10" si="7">$K$8-M8</f>
        <v>0</v>
      </c>
      <c r="N10" s="177">
        <f t="shared" si="7"/>
        <v>699.60325499999999</v>
      </c>
      <c r="O10" s="177">
        <f t="shared" si="7"/>
        <v>699.60325499999999</v>
      </c>
      <c r="P10" s="177">
        <f t="shared" si="7"/>
        <v>699.60325499999999</v>
      </c>
      <c r="Q10" s="177">
        <f t="shared" si="7"/>
        <v>699.60325499999999</v>
      </c>
      <c r="R10" s="177">
        <f t="shared" si="7"/>
        <v>699.60325499999999</v>
      </c>
      <c r="S10" s="177">
        <f t="shared" si="7"/>
        <v>699.60325499999999</v>
      </c>
      <c r="T10" s="177">
        <f t="shared" si="7"/>
        <v>699.60325499999999</v>
      </c>
      <c r="U10" s="177">
        <f t="shared" si="7"/>
        <v>699.60325499999999</v>
      </c>
      <c r="V10" s="177">
        <f t="shared" si="7"/>
        <v>699.60325499999999</v>
      </c>
      <c r="W10" s="177">
        <f t="shared" si="7"/>
        <v>699.60325499999999</v>
      </c>
      <c r="X10" s="177">
        <f t="shared" si="7"/>
        <v>699.60325499999999</v>
      </c>
      <c r="Y10" s="177">
        <f t="shared" si="7"/>
        <v>699.60325499999999</v>
      </c>
      <c r="Z10" s="177">
        <f t="shared" si="7"/>
        <v>699.60325499999999</v>
      </c>
      <c r="AA10" s="177">
        <f t="shared" si="7"/>
        <v>699.60325499999999</v>
      </c>
      <c r="AB10" s="177">
        <f t="shared" si="7"/>
        <v>699.60325499999999</v>
      </c>
      <c r="AC10" s="177">
        <f t="shared" si="7"/>
        <v>699.60325499999999</v>
      </c>
      <c r="AD10" s="177">
        <f t="shared" si="7"/>
        <v>699.60325499999999</v>
      </c>
      <c r="AE10" s="177">
        <f t="shared" si="7"/>
        <v>12515.921786503201</v>
      </c>
      <c r="AF10" s="177">
        <f t="shared" si="7"/>
        <v>12515.921786503201</v>
      </c>
      <c r="AG10" s="177">
        <f t="shared" si="7"/>
        <v>12515.921786503201</v>
      </c>
      <c r="AH10" s="177">
        <f t="shared" si="7"/>
        <v>12515.921786503201</v>
      </c>
      <c r="AI10" s="177">
        <f t="shared" si="7"/>
        <v>12515.921786503201</v>
      </c>
      <c r="AJ10" s="177">
        <f t="shared" si="7"/>
        <v>12515.921786503201</v>
      </c>
      <c r="AK10" s="177">
        <f t="shared" si="7"/>
        <v>12515.921786503201</v>
      </c>
      <c r="AL10" s="177">
        <f t="shared" si="7"/>
        <v>12515.921786503201</v>
      </c>
      <c r="AM10" s="177">
        <f t="shared" si="7"/>
        <v>12515.921786503201</v>
      </c>
      <c r="AN10" s="177">
        <f t="shared" si="7"/>
        <v>12515.921786503201</v>
      </c>
      <c r="AO10" s="177">
        <f t="shared" si="7"/>
        <v>12515.921786503201</v>
      </c>
      <c r="AP10" s="177">
        <f t="shared" si="7"/>
        <v>12515.921786503201</v>
      </c>
      <c r="AQ10" s="177">
        <f t="shared" si="7"/>
        <v>12515.921786503201</v>
      </c>
      <c r="AR10" s="177">
        <f t="shared" si="7"/>
        <v>12515.921786503201</v>
      </c>
      <c r="AS10" s="177">
        <f t="shared" si="7"/>
        <v>12515.921786503201</v>
      </c>
      <c r="AT10" s="177">
        <f t="shared" si="7"/>
        <v>12515.921786503201</v>
      </c>
      <c r="AU10" s="177">
        <f t="shared" si="7"/>
        <v>12515.921786503201</v>
      </c>
      <c r="AV10" s="376"/>
    </row>
    <row r="11" spans="1:48" s="316" customFormat="1" x14ac:dyDescent="0.3">
      <c r="A11" s="196" t="s">
        <v>66</v>
      </c>
      <c r="B11" s="209">
        <f>SUMPRODUCT(B5:B7,C5:C7)/C8</f>
        <v>20</v>
      </c>
    </row>
    <row r="12" spans="1:48" x14ac:dyDescent="0.3">
      <c r="B12" s="76"/>
    </row>
    <row r="13" spans="1:48" x14ac:dyDescent="0.3">
      <c r="A13" s="532" t="s">
        <v>2</v>
      </c>
      <c r="B13" s="533"/>
      <c r="C13" s="533"/>
      <c r="D13" s="533"/>
      <c r="E13" s="533"/>
      <c r="F13" s="533"/>
      <c r="G13" s="533"/>
      <c r="H13" s="533"/>
      <c r="I13" s="533"/>
      <c r="J13" s="533"/>
      <c r="K13" s="533"/>
      <c r="L13" s="533"/>
      <c r="M13" s="533"/>
    </row>
    <row r="14" spans="1:48" ht="21.75" customHeight="1" x14ac:dyDescent="0.3">
      <c r="A14" s="546" t="s">
        <v>631</v>
      </c>
      <c r="B14" s="547"/>
      <c r="C14" s="547"/>
      <c r="D14" s="547"/>
      <c r="E14" s="547"/>
      <c r="F14" s="547"/>
      <c r="G14" s="547"/>
      <c r="H14" s="547"/>
      <c r="I14" s="547"/>
      <c r="J14" s="547"/>
      <c r="K14" s="547"/>
      <c r="L14" s="547"/>
      <c r="M14" s="548"/>
    </row>
  </sheetData>
  <mergeCells count="7">
    <mergeCell ref="AV3:AV4"/>
    <mergeCell ref="A13:M13"/>
    <mergeCell ref="A14:M14"/>
    <mergeCell ref="A3:A4"/>
    <mergeCell ref="B3:B4"/>
    <mergeCell ref="C3:C4"/>
    <mergeCell ref="D3:D4"/>
  </mergeCells>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7EAB-BB71-41B7-AE83-D968F0230D87}">
  <dimension ref="A1:AV18"/>
  <sheetViews>
    <sheetView topLeftCell="A10"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633</v>
      </c>
    </row>
    <row r="2" spans="1:48" x14ac:dyDescent="0.3">
      <c r="A2" s="37"/>
    </row>
    <row r="3" spans="1:48" ht="15.75" customHeight="1" x14ac:dyDescent="0.3">
      <c r="A3" s="508" t="s">
        <v>245</v>
      </c>
      <c r="B3" s="510" t="s">
        <v>0</v>
      </c>
      <c r="C3" s="510" t="s">
        <v>282</v>
      </c>
      <c r="D3" s="510" t="s">
        <v>57</v>
      </c>
      <c r="E3" s="122"/>
      <c r="F3" s="110"/>
      <c r="G3" s="110"/>
      <c r="H3" s="110"/>
      <c r="I3" s="110"/>
      <c r="J3" s="122"/>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
        <f>J4+1</f>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202" t="s">
        <v>176</v>
      </c>
      <c r="B5" s="223">
        <v>13.5</v>
      </c>
      <c r="C5" s="362">
        <v>31239.311778936983</v>
      </c>
      <c r="D5" s="364">
        <f>K5/C5</f>
        <v>0.91806211987073705</v>
      </c>
      <c r="E5" s="206"/>
      <c r="F5" s="206"/>
      <c r="G5" s="206"/>
      <c r="H5" s="206"/>
      <c r="I5" s="206"/>
      <c r="J5" s="206"/>
      <c r="K5" s="180">
        <v>28679.628795073771</v>
      </c>
      <c r="L5" s="180">
        <v>28679.628795073771</v>
      </c>
      <c r="M5" s="180">
        <v>28625.250175058543</v>
      </c>
      <c r="N5" s="180">
        <v>27642.593939523071</v>
      </c>
      <c r="O5" s="180">
        <v>27050.680910366515</v>
      </c>
      <c r="P5" s="180">
        <v>26661.114912387831</v>
      </c>
      <c r="Q5" s="180">
        <v>25816.254597532527</v>
      </c>
      <c r="R5" s="180">
        <v>25232.758013308976</v>
      </c>
      <c r="S5" s="180">
        <v>25122.879560557882</v>
      </c>
      <c r="T5" s="180">
        <v>24710.047562314401</v>
      </c>
      <c r="U5" s="180">
        <v>24117.826778024097</v>
      </c>
      <c r="V5" s="180">
        <v>21533.55463491079</v>
      </c>
      <c r="W5" s="180">
        <v>16817.914907592036</v>
      </c>
      <c r="X5" s="180">
        <v>15203.729716334434</v>
      </c>
      <c r="Y5" s="180">
        <v>14933.3507128331</v>
      </c>
      <c r="Z5" s="180">
        <v>7236.8145395631454</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368064.02855045488</v>
      </c>
    </row>
    <row r="6" spans="1:48" s="195" customFormat="1" x14ac:dyDescent="0.3">
      <c r="A6" s="202" t="s">
        <v>123</v>
      </c>
      <c r="B6" s="223">
        <v>14.9</v>
      </c>
      <c r="C6" s="362">
        <v>2994.2640929493</v>
      </c>
      <c r="D6" s="364">
        <f t="shared" ref="D6:D11" si="2">K6/C6</f>
        <v>0.90633164810362798</v>
      </c>
      <c r="E6" s="206"/>
      <c r="F6" s="206"/>
      <c r="G6" s="206"/>
      <c r="H6" s="206"/>
      <c r="I6" s="206"/>
      <c r="J6" s="206"/>
      <c r="K6" s="180">
        <v>2713.7963102202539</v>
      </c>
      <c r="L6" s="180">
        <v>2713.7963102202539</v>
      </c>
      <c r="M6" s="180">
        <v>2713.7963102202539</v>
      </c>
      <c r="N6" s="180">
        <v>2713.7963102202539</v>
      </c>
      <c r="O6" s="180">
        <v>2713.7963102202539</v>
      </c>
      <c r="P6" s="180">
        <v>2713.7963102202539</v>
      </c>
      <c r="Q6" s="180">
        <v>2713.7963102202539</v>
      </c>
      <c r="R6" s="180">
        <v>2713.7963102202539</v>
      </c>
      <c r="S6" s="180">
        <v>2713.7963102202539</v>
      </c>
      <c r="T6" s="180">
        <v>2713.7963102202539</v>
      </c>
      <c r="U6" s="180">
        <v>2666.9821667384545</v>
      </c>
      <c r="V6" s="180">
        <v>2666.9821667384545</v>
      </c>
      <c r="W6" s="180">
        <v>2666.9821667384545</v>
      </c>
      <c r="X6" s="180">
        <v>2666.9821667384545</v>
      </c>
      <c r="Y6" s="180">
        <v>2666.9821667384545</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40472.873935894808</v>
      </c>
    </row>
    <row r="7" spans="1:48" s="195" customFormat="1" x14ac:dyDescent="0.3">
      <c r="A7" s="202" t="s">
        <v>177</v>
      </c>
      <c r="B7" s="223">
        <v>15</v>
      </c>
      <c r="C7" s="362">
        <v>567.66999999999996</v>
      </c>
      <c r="D7" s="364">
        <f t="shared" si="2"/>
        <v>0.89739518382158712</v>
      </c>
      <c r="E7" s="206"/>
      <c r="F7" s="206"/>
      <c r="G7" s="206"/>
      <c r="H7" s="206"/>
      <c r="I7" s="206"/>
      <c r="J7" s="206"/>
      <c r="K7" s="180">
        <v>509.4243240000003</v>
      </c>
      <c r="L7" s="180">
        <v>509.4243240000003</v>
      </c>
      <c r="M7" s="180">
        <v>509.4243240000003</v>
      </c>
      <c r="N7" s="180">
        <v>509.4243240000003</v>
      </c>
      <c r="O7" s="180">
        <v>509.4243240000003</v>
      </c>
      <c r="P7" s="180">
        <v>509.4243240000003</v>
      </c>
      <c r="Q7" s="180">
        <v>509.4243240000003</v>
      </c>
      <c r="R7" s="180">
        <v>509.4243240000003</v>
      </c>
      <c r="S7" s="180">
        <v>509.4243240000003</v>
      </c>
      <c r="T7" s="180">
        <v>509.4243240000003</v>
      </c>
      <c r="U7" s="180">
        <v>509.4243240000003</v>
      </c>
      <c r="V7" s="180">
        <v>509.4243240000003</v>
      </c>
      <c r="W7" s="180">
        <v>509.4243240000003</v>
      </c>
      <c r="X7" s="180">
        <v>509.4243240000003</v>
      </c>
      <c r="Y7" s="180">
        <v>509.4243240000003</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7641.364860000007</v>
      </c>
    </row>
    <row r="8" spans="1:48" s="195" customFormat="1" x14ac:dyDescent="0.3">
      <c r="A8" s="202" t="s">
        <v>103</v>
      </c>
      <c r="B8" s="223">
        <v>11</v>
      </c>
      <c r="C8" s="362">
        <v>107.09314592</v>
      </c>
      <c r="D8" s="364">
        <f t="shared" si="2"/>
        <v>0.91251811869556487</v>
      </c>
      <c r="E8" s="365"/>
      <c r="F8" s="365"/>
      <c r="G8" s="365"/>
      <c r="H8" s="365"/>
      <c r="I8" s="365"/>
      <c r="J8" s="365"/>
      <c r="K8" s="180">
        <v>97.724436040108003</v>
      </c>
      <c r="L8" s="180">
        <v>97.724436040108003</v>
      </c>
      <c r="M8" s="180">
        <v>97.724436040108003</v>
      </c>
      <c r="N8" s="180">
        <v>97.724436040108003</v>
      </c>
      <c r="O8" s="180">
        <v>97.724436040108003</v>
      </c>
      <c r="P8" s="180">
        <v>97.724436040108003</v>
      </c>
      <c r="Q8" s="180">
        <v>97.724436040108003</v>
      </c>
      <c r="R8" s="180">
        <v>97.724436040108003</v>
      </c>
      <c r="S8" s="180">
        <v>97.724436040108003</v>
      </c>
      <c r="T8" s="180">
        <v>97.724436040108003</v>
      </c>
      <c r="U8" s="180">
        <v>97.724436040108003</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1074.968796441188</v>
      </c>
    </row>
    <row r="9" spans="1:48" s="195" customFormat="1" x14ac:dyDescent="0.3">
      <c r="A9" s="202" t="s">
        <v>149</v>
      </c>
      <c r="B9" s="223">
        <v>13</v>
      </c>
      <c r="C9" s="362">
        <v>47.173000000000002</v>
      </c>
      <c r="D9" s="364">
        <f t="shared" si="2"/>
        <v>0.9038633540372667</v>
      </c>
      <c r="E9" s="365"/>
      <c r="F9" s="365"/>
      <c r="G9" s="365"/>
      <c r="H9" s="365"/>
      <c r="I9" s="365"/>
      <c r="J9" s="365"/>
      <c r="K9" s="180">
        <v>42.637945999999985</v>
      </c>
      <c r="L9" s="180">
        <v>42.637945999999985</v>
      </c>
      <c r="M9" s="180">
        <v>42.637945999999985</v>
      </c>
      <c r="N9" s="180">
        <v>42.637945999999985</v>
      </c>
      <c r="O9" s="180">
        <v>42.637945999999985</v>
      </c>
      <c r="P9" s="180">
        <v>42.637945999999985</v>
      </c>
      <c r="Q9" s="180">
        <v>42.637945999999985</v>
      </c>
      <c r="R9" s="180">
        <v>42.637945999999985</v>
      </c>
      <c r="S9" s="180">
        <v>42.637945999999985</v>
      </c>
      <c r="T9" s="180">
        <v>42.637945999999985</v>
      </c>
      <c r="U9" s="180">
        <v>42.637945999999985</v>
      </c>
      <c r="V9" s="180">
        <v>42.637945999999985</v>
      </c>
      <c r="W9" s="180">
        <v>42.637945999999985</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554.29329799999994</v>
      </c>
    </row>
    <row r="10" spans="1:48" s="195" customFormat="1" x14ac:dyDescent="0.3">
      <c r="A10" s="202" t="s">
        <v>124</v>
      </c>
      <c r="B10" s="223">
        <v>5</v>
      </c>
      <c r="C10" s="362">
        <v>47.074016088000015</v>
      </c>
      <c r="D10" s="364">
        <f t="shared" si="2"/>
        <v>0.91104884481909731</v>
      </c>
      <c r="E10" s="365"/>
      <c r="F10" s="365"/>
      <c r="G10" s="365"/>
      <c r="H10" s="365"/>
      <c r="I10" s="365"/>
      <c r="J10" s="365"/>
      <c r="K10" s="180">
        <v>42.886727977968015</v>
      </c>
      <c r="L10" s="180">
        <v>42.886727977968015</v>
      </c>
      <c r="M10" s="180">
        <v>42.886727977968015</v>
      </c>
      <c r="N10" s="180">
        <v>42.886727977968015</v>
      </c>
      <c r="O10" s="180">
        <v>42.886727977968015</v>
      </c>
      <c r="P10" s="180">
        <v>0</v>
      </c>
      <c r="Q10" s="180">
        <v>0</v>
      </c>
      <c r="R10" s="180">
        <v>0</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214.43363988984007</v>
      </c>
    </row>
    <row r="11" spans="1:48" s="195" customFormat="1" x14ac:dyDescent="0.3">
      <c r="A11" s="202" t="s">
        <v>178</v>
      </c>
      <c r="B11" s="223">
        <v>8</v>
      </c>
      <c r="C11" s="362">
        <v>14.394</v>
      </c>
      <c r="D11" s="364">
        <f t="shared" si="2"/>
        <v>0.89100000000000001</v>
      </c>
      <c r="E11" s="365"/>
      <c r="F11" s="365"/>
      <c r="G11" s="365"/>
      <c r="H11" s="365"/>
      <c r="I11" s="365"/>
      <c r="J11" s="365"/>
      <c r="K11" s="180">
        <v>12.825054</v>
      </c>
      <c r="L11" s="180">
        <v>12.825054</v>
      </c>
      <c r="M11" s="180">
        <v>12.825054</v>
      </c>
      <c r="N11" s="180">
        <v>12.825054</v>
      </c>
      <c r="O11" s="180">
        <v>12.825054</v>
      </c>
      <c r="P11" s="180">
        <v>12.825054</v>
      </c>
      <c r="Q11" s="180">
        <v>12.825054</v>
      </c>
      <c r="R11" s="180">
        <v>12.825054</v>
      </c>
      <c r="S11" s="180">
        <v>0</v>
      </c>
      <c r="T11" s="180">
        <v>0</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102.60043199999998</v>
      </c>
    </row>
    <row r="12" spans="1:48" s="316" customFormat="1" x14ac:dyDescent="0.3">
      <c r="A12" s="334" t="s">
        <v>480</v>
      </c>
      <c r="B12" s="199"/>
      <c r="C12" s="177">
        <f>SUM(C5:C11)</f>
        <v>35016.980033894288</v>
      </c>
      <c r="D12" s="366">
        <f>K12/C12</f>
        <v>0.91666738714310358</v>
      </c>
      <c r="E12" s="187"/>
      <c r="F12" s="187"/>
      <c r="G12" s="367"/>
      <c r="H12" s="367"/>
      <c r="I12" s="367"/>
      <c r="J12" s="367"/>
      <c r="K12" s="177">
        <f>SUM(K5:K11)</f>
        <v>32098.923593312102</v>
      </c>
      <c r="L12" s="191">
        <f>SUM(L5:L11)</f>
        <v>32098.923593312102</v>
      </c>
      <c r="M12" s="191">
        <f t="shared" ref="M12:AU12" si="3">SUM(M5:M11)</f>
        <v>32044.544973296877</v>
      </c>
      <c r="N12" s="191">
        <f t="shared" si="3"/>
        <v>31061.888737761401</v>
      </c>
      <c r="O12" s="191">
        <f t="shared" si="3"/>
        <v>30469.975708604848</v>
      </c>
      <c r="P12" s="191">
        <f t="shared" si="3"/>
        <v>30037.522982648192</v>
      </c>
      <c r="Q12" s="191">
        <f t="shared" si="3"/>
        <v>29192.662667792891</v>
      </c>
      <c r="R12" s="191">
        <f t="shared" si="3"/>
        <v>28609.166083569336</v>
      </c>
      <c r="S12" s="191">
        <f t="shared" si="3"/>
        <v>28486.462576818241</v>
      </c>
      <c r="T12" s="191">
        <f t="shared" si="3"/>
        <v>28073.630578574765</v>
      </c>
      <c r="U12" s="191">
        <f t="shared" si="3"/>
        <v>27434.595650802657</v>
      </c>
      <c r="V12" s="191">
        <f t="shared" si="3"/>
        <v>24752.599071649242</v>
      </c>
      <c r="W12" s="191">
        <f t="shared" si="3"/>
        <v>20036.959344330488</v>
      </c>
      <c r="X12" s="191">
        <f t="shared" si="3"/>
        <v>18380.136207072886</v>
      </c>
      <c r="Y12" s="191">
        <f t="shared" si="3"/>
        <v>18109.757203571553</v>
      </c>
      <c r="Z12" s="191">
        <f t="shared" si="3"/>
        <v>7236.8145395631454</v>
      </c>
      <c r="AA12" s="191">
        <f t="shared" si="3"/>
        <v>0</v>
      </c>
      <c r="AB12" s="191">
        <f t="shared" si="3"/>
        <v>0</v>
      </c>
      <c r="AC12" s="191">
        <f t="shared" si="3"/>
        <v>0</v>
      </c>
      <c r="AD12" s="191">
        <f t="shared" si="3"/>
        <v>0</v>
      </c>
      <c r="AE12" s="191">
        <f t="shared" si="3"/>
        <v>0</v>
      </c>
      <c r="AF12" s="191">
        <f t="shared" si="3"/>
        <v>0</v>
      </c>
      <c r="AG12" s="191">
        <f t="shared" si="3"/>
        <v>0</v>
      </c>
      <c r="AH12" s="191">
        <f t="shared" si="3"/>
        <v>0</v>
      </c>
      <c r="AI12" s="191">
        <f t="shared" si="3"/>
        <v>0</v>
      </c>
      <c r="AJ12" s="191">
        <f t="shared" si="3"/>
        <v>0</v>
      </c>
      <c r="AK12" s="191">
        <f t="shared" si="3"/>
        <v>0</v>
      </c>
      <c r="AL12" s="191">
        <f t="shared" si="3"/>
        <v>0</v>
      </c>
      <c r="AM12" s="191">
        <f t="shared" si="3"/>
        <v>0</v>
      </c>
      <c r="AN12" s="191">
        <f t="shared" si="3"/>
        <v>0</v>
      </c>
      <c r="AO12" s="191">
        <f t="shared" si="3"/>
        <v>0</v>
      </c>
      <c r="AP12" s="191">
        <f t="shared" si="3"/>
        <v>0</v>
      </c>
      <c r="AQ12" s="191">
        <f t="shared" si="3"/>
        <v>0</v>
      </c>
      <c r="AR12" s="191">
        <f t="shared" si="3"/>
        <v>0</v>
      </c>
      <c r="AS12" s="191">
        <f t="shared" si="3"/>
        <v>0</v>
      </c>
      <c r="AT12" s="191">
        <f t="shared" si="3"/>
        <v>0</v>
      </c>
      <c r="AU12" s="191">
        <f t="shared" si="3"/>
        <v>0</v>
      </c>
      <c r="AV12" s="177">
        <f>SUM(AV5:AV11)</f>
        <v>418124.56351268076</v>
      </c>
    </row>
    <row r="13" spans="1:48" s="316" customFormat="1" x14ac:dyDescent="0.3">
      <c r="A13" s="334" t="s">
        <v>481</v>
      </c>
      <c r="B13" s="188"/>
      <c r="C13" s="189"/>
      <c r="D13" s="189"/>
      <c r="E13" s="187"/>
      <c r="F13" s="187"/>
      <c r="G13" s="367"/>
      <c r="H13" s="367"/>
      <c r="I13" s="367"/>
      <c r="J13" s="367"/>
      <c r="K13" s="177">
        <f>K12-K12</f>
        <v>0</v>
      </c>
      <c r="L13" s="191">
        <f>K12-L12</f>
        <v>0</v>
      </c>
      <c r="M13" s="191">
        <f t="shared" ref="M13:AU13" si="4">L12-M12</f>
        <v>54.378620015224442</v>
      </c>
      <c r="N13" s="191">
        <f t="shared" si="4"/>
        <v>982.6562355354763</v>
      </c>
      <c r="O13" s="191">
        <f t="shared" si="4"/>
        <v>591.91302915655251</v>
      </c>
      <c r="P13" s="191">
        <f t="shared" si="4"/>
        <v>432.45272595665665</v>
      </c>
      <c r="Q13" s="191">
        <f t="shared" si="4"/>
        <v>844.86031485530111</v>
      </c>
      <c r="R13" s="191">
        <f t="shared" si="4"/>
        <v>583.49658422355424</v>
      </c>
      <c r="S13" s="191">
        <f t="shared" si="4"/>
        <v>122.70350675109512</v>
      </c>
      <c r="T13" s="191">
        <f t="shared" si="4"/>
        <v>412.83199824347685</v>
      </c>
      <c r="U13" s="191">
        <f t="shared" si="4"/>
        <v>639.03492777210704</v>
      </c>
      <c r="V13" s="191">
        <f t="shared" si="4"/>
        <v>2681.996579153416</v>
      </c>
      <c r="W13" s="191">
        <f t="shared" si="4"/>
        <v>4715.639727318754</v>
      </c>
      <c r="X13" s="191">
        <f t="shared" si="4"/>
        <v>1656.823137257601</v>
      </c>
      <c r="Y13" s="191">
        <f t="shared" si="4"/>
        <v>270.3790035013335</v>
      </c>
      <c r="Z13" s="191">
        <f t="shared" si="4"/>
        <v>10872.942664008408</v>
      </c>
      <c r="AA13" s="191">
        <f t="shared" si="4"/>
        <v>7236.8145395631454</v>
      </c>
      <c r="AB13" s="191">
        <f t="shared" si="4"/>
        <v>0</v>
      </c>
      <c r="AC13" s="191">
        <f t="shared" si="4"/>
        <v>0</v>
      </c>
      <c r="AD13" s="191">
        <f t="shared" si="4"/>
        <v>0</v>
      </c>
      <c r="AE13" s="191">
        <f t="shared" si="4"/>
        <v>0</v>
      </c>
      <c r="AF13" s="191">
        <f t="shared" si="4"/>
        <v>0</v>
      </c>
      <c r="AG13" s="191">
        <f t="shared" si="4"/>
        <v>0</v>
      </c>
      <c r="AH13" s="191">
        <f t="shared" si="4"/>
        <v>0</v>
      </c>
      <c r="AI13" s="191">
        <f t="shared" si="4"/>
        <v>0</v>
      </c>
      <c r="AJ13" s="191">
        <f t="shared" si="4"/>
        <v>0</v>
      </c>
      <c r="AK13" s="191">
        <f t="shared" si="4"/>
        <v>0</v>
      </c>
      <c r="AL13" s="191">
        <f t="shared" si="4"/>
        <v>0</v>
      </c>
      <c r="AM13" s="191">
        <f t="shared" si="4"/>
        <v>0</v>
      </c>
      <c r="AN13" s="191">
        <f t="shared" si="4"/>
        <v>0</v>
      </c>
      <c r="AO13" s="191">
        <f t="shared" si="4"/>
        <v>0</v>
      </c>
      <c r="AP13" s="191">
        <f t="shared" si="4"/>
        <v>0</v>
      </c>
      <c r="AQ13" s="191">
        <f t="shared" si="4"/>
        <v>0</v>
      </c>
      <c r="AR13" s="191">
        <f t="shared" si="4"/>
        <v>0</v>
      </c>
      <c r="AS13" s="191">
        <f t="shared" si="4"/>
        <v>0</v>
      </c>
      <c r="AT13" s="191">
        <f t="shared" si="4"/>
        <v>0</v>
      </c>
      <c r="AU13" s="191">
        <f t="shared" si="4"/>
        <v>0</v>
      </c>
      <c r="AV13" s="192"/>
    </row>
    <row r="14" spans="1:48" s="316" customFormat="1" x14ac:dyDescent="0.3">
      <c r="A14" s="334" t="s">
        <v>482</v>
      </c>
      <c r="B14" s="378"/>
      <c r="C14" s="189"/>
      <c r="D14" s="189"/>
      <c r="E14" s="187"/>
      <c r="F14" s="187"/>
      <c r="G14" s="367"/>
      <c r="H14" s="367"/>
      <c r="I14" s="367"/>
      <c r="J14" s="367"/>
      <c r="K14" s="177">
        <f>$K$12-K12</f>
        <v>0</v>
      </c>
      <c r="L14" s="177">
        <f>$K$12-L12</f>
        <v>0</v>
      </c>
      <c r="M14" s="177">
        <f t="shared" ref="M14:AU14" si="5">$K$12-M12</f>
        <v>54.378620015224442</v>
      </c>
      <c r="N14" s="177">
        <f t="shared" si="5"/>
        <v>1037.0348555507007</v>
      </c>
      <c r="O14" s="177">
        <f t="shared" si="5"/>
        <v>1628.9478847072533</v>
      </c>
      <c r="P14" s="177">
        <f t="shared" si="5"/>
        <v>2061.4006106639099</v>
      </c>
      <c r="Q14" s="177">
        <f t="shared" si="5"/>
        <v>2906.260925519211</v>
      </c>
      <c r="R14" s="177">
        <f t="shared" si="5"/>
        <v>3489.7575097427653</v>
      </c>
      <c r="S14" s="177">
        <f t="shared" si="5"/>
        <v>3612.4610164938604</v>
      </c>
      <c r="T14" s="177">
        <f t="shared" si="5"/>
        <v>4025.2930147373372</v>
      </c>
      <c r="U14" s="177">
        <f t="shared" si="5"/>
        <v>4664.3279425094443</v>
      </c>
      <c r="V14" s="177">
        <f t="shared" si="5"/>
        <v>7346.3245216628602</v>
      </c>
      <c r="W14" s="177">
        <f t="shared" si="5"/>
        <v>12061.964248981614</v>
      </c>
      <c r="X14" s="177">
        <f t="shared" si="5"/>
        <v>13718.787386239215</v>
      </c>
      <c r="Y14" s="177">
        <f t="shared" si="5"/>
        <v>13989.166389740549</v>
      </c>
      <c r="Z14" s="177">
        <f t="shared" si="5"/>
        <v>24862.109053748958</v>
      </c>
      <c r="AA14" s="177">
        <f t="shared" si="5"/>
        <v>32098.923593312102</v>
      </c>
      <c r="AB14" s="177">
        <f t="shared" si="5"/>
        <v>32098.923593312102</v>
      </c>
      <c r="AC14" s="177">
        <f t="shared" si="5"/>
        <v>32098.923593312102</v>
      </c>
      <c r="AD14" s="177">
        <f t="shared" si="5"/>
        <v>32098.923593312102</v>
      </c>
      <c r="AE14" s="177">
        <f t="shared" si="5"/>
        <v>32098.923593312102</v>
      </c>
      <c r="AF14" s="177">
        <f t="shared" si="5"/>
        <v>32098.923593312102</v>
      </c>
      <c r="AG14" s="177">
        <f t="shared" si="5"/>
        <v>32098.923593312102</v>
      </c>
      <c r="AH14" s="177">
        <f t="shared" si="5"/>
        <v>32098.923593312102</v>
      </c>
      <c r="AI14" s="177">
        <f t="shared" si="5"/>
        <v>32098.923593312102</v>
      </c>
      <c r="AJ14" s="177">
        <f t="shared" si="5"/>
        <v>32098.923593312102</v>
      </c>
      <c r="AK14" s="177">
        <f t="shared" si="5"/>
        <v>32098.923593312102</v>
      </c>
      <c r="AL14" s="177">
        <f t="shared" si="5"/>
        <v>32098.923593312102</v>
      </c>
      <c r="AM14" s="177">
        <f t="shared" si="5"/>
        <v>32098.923593312102</v>
      </c>
      <c r="AN14" s="177">
        <f t="shared" si="5"/>
        <v>32098.923593312102</v>
      </c>
      <c r="AO14" s="177">
        <f t="shared" si="5"/>
        <v>32098.923593312102</v>
      </c>
      <c r="AP14" s="177">
        <f t="shared" si="5"/>
        <v>32098.923593312102</v>
      </c>
      <c r="AQ14" s="177">
        <f t="shared" si="5"/>
        <v>32098.923593312102</v>
      </c>
      <c r="AR14" s="177">
        <f t="shared" si="5"/>
        <v>32098.923593312102</v>
      </c>
      <c r="AS14" s="177">
        <f t="shared" si="5"/>
        <v>32098.923593312102</v>
      </c>
      <c r="AT14" s="177">
        <f t="shared" si="5"/>
        <v>32098.923593312102</v>
      </c>
      <c r="AU14" s="177">
        <f t="shared" si="5"/>
        <v>32098.923593312102</v>
      </c>
      <c r="AV14" s="194"/>
    </row>
    <row r="15" spans="1:48" s="316" customFormat="1" x14ac:dyDescent="0.3">
      <c r="A15" s="275" t="s">
        <v>66</v>
      </c>
      <c r="B15" s="379">
        <f>SUMPRODUCT(B5:B11,C5:C11)/C12</f>
        <v>13.622022493785732</v>
      </c>
    </row>
    <row r="16" spans="1:48" x14ac:dyDescent="0.3">
      <c r="B16" s="76"/>
    </row>
    <row r="17" spans="1:4" x14ac:dyDescent="0.3">
      <c r="A17" s="518" t="s">
        <v>2</v>
      </c>
      <c r="B17" s="519"/>
      <c r="C17" s="519"/>
      <c r="D17" s="519"/>
    </row>
    <row r="18" spans="1:4" ht="133.5" customHeight="1" x14ac:dyDescent="0.3">
      <c r="A18" s="549" t="s">
        <v>632</v>
      </c>
      <c r="B18" s="521"/>
      <c r="C18" s="521"/>
      <c r="D18" s="522"/>
    </row>
  </sheetData>
  <mergeCells count="7">
    <mergeCell ref="AV3:AV4"/>
    <mergeCell ref="A17:D17"/>
    <mergeCell ref="A18:D18"/>
    <mergeCell ref="A3:A4"/>
    <mergeCell ref="B3:B4"/>
    <mergeCell ref="C3:C4"/>
    <mergeCell ref="D3:D4"/>
  </mergeCell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E4ED2-8CF3-4A8F-A638-8FECDECC889C}">
  <dimension ref="A1:AV13"/>
  <sheetViews>
    <sheetView workbookViewId="0">
      <selection activeCell="A12" sqref="A12:L13"/>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634</v>
      </c>
    </row>
    <row r="2" spans="1:48" x14ac:dyDescent="0.3">
      <c r="A2" s="37"/>
    </row>
    <row r="3" spans="1:48" ht="15.75" customHeight="1" x14ac:dyDescent="0.3">
      <c r="A3" s="508" t="s">
        <v>245</v>
      </c>
      <c r="B3" s="510" t="s">
        <v>0</v>
      </c>
      <c r="C3" s="510" t="s">
        <v>282</v>
      </c>
      <c r="D3" s="510" t="s">
        <v>57</v>
      </c>
      <c r="E3" s="112"/>
      <c r="F3" s="108"/>
      <c r="G3" s="108"/>
      <c r="H3" s="108"/>
      <c r="I3" s="108"/>
      <c r="J3" s="112"/>
      <c r="K3" s="122" t="s">
        <v>283</v>
      </c>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493"/>
    </row>
    <row r="5" spans="1:48" s="195" customFormat="1" x14ac:dyDescent="0.3">
      <c r="A5" s="202" t="s">
        <v>274</v>
      </c>
      <c r="B5" s="223">
        <v>20</v>
      </c>
      <c r="C5" s="396">
        <v>218.82242208343541</v>
      </c>
      <c r="D5" s="364">
        <f>K5/C5</f>
        <v>1</v>
      </c>
      <c r="E5" s="206"/>
      <c r="F5" s="206"/>
      <c r="G5" s="206"/>
      <c r="H5" s="206"/>
      <c r="I5" s="206"/>
      <c r="J5" s="206"/>
      <c r="K5" s="180">
        <v>218.82242208343541</v>
      </c>
      <c r="L5" s="180">
        <v>218.82242208343541</v>
      </c>
      <c r="M5" s="180">
        <v>218.82242208343541</v>
      </c>
      <c r="N5" s="180">
        <v>218.82242208343541</v>
      </c>
      <c r="O5" s="180">
        <v>218.82242208343541</v>
      </c>
      <c r="P5" s="180">
        <v>218.82242208343541</v>
      </c>
      <c r="Q5" s="180">
        <v>218.82242208343541</v>
      </c>
      <c r="R5" s="180">
        <v>218.82242208343541</v>
      </c>
      <c r="S5" s="180">
        <v>218.82242208343541</v>
      </c>
      <c r="T5" s="180">
        <v>218.82242208343541</v>
      </c>
      <c r="U5" s="180">
        <v>218.82242208343541</v>
      </c>
      <c r="V5" s="180">
        <v>218.82242208343541</v>
      </c>
      <c r="W5" s="180">
        <v>218.82242208343541</v>
      </c>
      <c r="X5" s="180">
        <v>218.82242208343541</v>
      </c>
      <c r="Y5" s="180">
        <v>218.82242208343541</v>
      </c>
      <c r="Z5" s="180">
        <v>218.82242208343541</v>
      </c>
      <c r="AA5" s="180">
        <v>218.82242208343541</v>
      </c>
      <c r="AB5" s="180">
        <v>218.82242208343541</v>
      </c>
      <c r="AC5" s="180">
        <v>218.82242208343541</v>
      </c>
      <c r="AD5" s="180">
        <v>218.82242208343541</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4376.4484416687083</v>
      </c>
    </row>
    <row r="6" spans="1:48" s="195" customFormat="1" x14ac:dyDescent="0.3">
      <c r="A6" s="202" t="s">
        <v>635</v>
      </c>
      <c r="B6" s="223">
        <v>25</v>
      </c>
      <c r="C6" s="396">
        <v>4.4074999258123659</v>
      </c>
      <c r="D6" s="364">
        <f>K6/C6</f>
        <v>1</v>
      </c>
      <c r="E6" s="206"/>
      <c r="F6" s="206"/>
      <c r="G6" s="206"/>
      <c r="H6" s="206"/>
      <c r="I6" s="206"/>
      <c r="J6" s="206"/>
      <c r="K6" s="180">
        <v>4.4074999258123659</v>
      </c>
      <c r="L6" s="180">
        <v>4.4074999258123659</v>
      </c>
      <c r="M6" s="180">
        <v>4.4074999258123659</v>
      </c>
      <c r="N6" s="180">
        <v>4.4074999258123659</v>
      </c>
      <c r="O6" s="180">
        <v>4.4074999258123659</v>
      </c>
      <c r="P6" s="180">
        <v>4.4074999258123659</v>
      </c>
      <c r="Q6" s="180">
        <v>4.4074999258123659</v>
      </c>
      <c r="R6" s="180">
        <v>4.4074999258123659</v>
      </c>
      <c r="S6" s="180">
        <v>4.4074999258123659</v>
      </c>
      <c r="T6" s="180">
        <v>4.4074999258123659</v>
      </c>
      <c r="U6" s="180">
        <v>4.4074999258123659</v>
      </c>
      <c r="V6" s="180">
        <v>4.4074999258123659</v>
      </c>
      <c r="W6" s="180">
        <v>4.4074999258123659</v>
      </c>
      <c r="X6" s="180">
        <v>4.4074999258123659</v>
      </c>
      <c r="Y6" s="180">
        <v>4.4074999258123659</v>
      </c>
      <c r="Z6" s="180">
        <v>4.4074999258123659</v>
      </c>
      <c r="AA6" s="180">
        <v>4.4074999258123659</v>
      </c>
      <c r="AB6" s="180">
        <v>4.4074999258123659</v>
      </c>
      <c r="AC6" s="180">
        <v>4.4074999258123659</v>
      </c>
      <c r="AD6" s="180">
        <v>4.4074999258123659</v>
      </c>
      <c r="AE6" s="180">
        <v>4.4074999258123659</v>
      </c>
      <c r="AF6" s="180">
        <v>4.4074999258123659</v>
      </c>
      <c r="AG6" s="180">
        <v>4.4074999258123659</v>
      </c>
      <c r="AH6" s="180">
        <v>4.4074999258123659</v>
      </c>
      <c r="AI6" s="180">
        <v>4.4074999258123659</v>
      </c>
      <c r="AJ6" s="180">
        <v>0</v>
      </c>
      <c r="AK6" s="180">
        <v>0</v>
      </c>
      <c r="AL6" s="180">
        <v>0</v>
      </c>
      <c r="AM6" s="180">
        <v>0</v>
      </c>
      <c r="AN6" s="180">
        <v>0</v>
      </c>
      <c r="AO6" s="180">
        <v>0</v>
      </c>
      <c r="AP6" s="180">
        <v>0</v>
      </c>
      <c r="AQ6" s="180">
        <v>0</v>
      </c>
      <c r="AR6" s="180">
        <v>0</v>
      </c>
      <c r="AS6" s="180">
        <v>0</v>
      </c>
      <c r="AT6" s="180">
        <v>0</v>
      </c>
      <c r="AU6" s="180">
        <v>0</v>
      </c>
      <c r="AV6" s="182">
        <f>SUM(E6:AU6)</f>
        <v>110.18749814530909</v>
      </c>
    </row>
    <row r="7" spans="1:48" s="316" customFormat="1" x14ac:dyDescent="0.3">
      <c r="A7" s="334" t="s">
        <v>480</v>
      </c>
      <c r="B7" s="199"/>
      <c r="C7" s="177">
        <f>SUM(C5:C6)</f>
        <v>223.22992200924779</v>
      </c>
      <c r="D7" s="366">
        <f>K7/C7</f>
        <v>1</v>
      </c>
      <c r="E7" s="187"/>
      <c r="F7" s="187"/>
      <c r="G7" s="367"/>
      <c r="H7" s="367"/>
      <c r="I7" s="367"/>
      <c r="J7" s="367"/>
      <c r="K7" s="177">
        <f>SUM(K5:K6)</f>
        <v>223.22992200924779</v>
      </c>
      <c r="L7" s="191">
        <f>SUM(L5:L6)</f>
        <v>223.22992200924779</v>
      </c>
      <c r="M7" s="191">
        <f t="shared" ref="M7:AU7" si="1">SUM(M5:M6)</f>
        <v>223.22992200924779</v>
      </c>
      <c r="N7" s="191">
        <f t="shared" si="1"/>
        <v>223.22992200924779</v>
      </c>
      <c r="O7" s="191">
        <f t="shared" si="1"/>
        <v>223.22992200924779</v>
      </c>
      <c r="P7" s="191">
        <f t="shared" si="1"/>
        <v>223.22992200924779</v>
      </c>
      <c r="Q7" s="191">
        <f t="shared" si="1"/>
        <v>223.22992200924779</v>
      </c>
      <c r="R7" s="191">
        <f t="shared" si="1"/>
        <v>223.22992200924779</v>
      </c>
      <c r="S7" s="191">
        <f t="shared" si="1"/>
        <v>223.22992200924779</v>
      </c>
      <c r="T7" s="191">
        <f t="shared" si="1"/>
        <v>223.22992200924779</v>
      </c>
      <c r="U7" s="191">
        <f t="shared" si="1"/>
        <v>223.22992200924779</v>
      </c>
      <c r="V7" s="191">
        <f t="shared" si="1"/>
        <v>223.22992200924779</v>
      </c>
      <c r="W7" s="191">
        <f t="shared" si="1"/>
        <v>223.22992200924779</v>
      </c>
      <c r="X7" s="191">
        <f t="shared" si="1"/>
        <v>223.22992200924779</v>
      </c>
      <c r="Y7" s="191">
        <f t="shared" si="1"/>
        <v>223.22992200924779</v>
      </c>
      <c r="Z7" s="191">
        <f t="shared" si="1"/>
        <v>223.22992200924779</v>
      </c>
      <c r="AA7" s="191">
        <f t="shared" si="1"/>
        <v>223.22992200924779</v>
      </c>
      <c r="AB7" s="191">
        <f t="shared" si="1"/>
        <v>223.22992200924779</v>
      </c>
      <c r="AC7" s="191">
        <f t="shared" si="1"/>
        <v>223.22992200924779</v>
      </c>
      <c r="AD7" s="191">
        <f t="shared" si="1"/>
        <v>223.22992200924779</v>
      </c>
      <c r="AE7" s="191">
        <f t="shared" si="1"/>
        <v>4.4074999258123659</v>
      </c>
      <c r="AF7" s="191">
        <f t="shared" si="1"/>
        <v>4.4074999258123659</v>
      </c>
      <c r="AG7" s="191">
        <f t="shared" si="1"/>
        <v>4.4074999258123659</v>
      </c>
      <c r="AH7" s="191">
        <f t="shared" si="1"/>
        <v>4.4074999258123659</v>
      </c>
      <c r="AI7" s="191">
        <f t="shared" si="1"/>
        <v>4.4074999258123659</v>
      </c>
      <c r="AJ7" s="191">
        <f t="shared" si="1"/>
        <v>0</v>
      </c>
      <c r="AK7" s="191">
        <f t="shared" si="1"/>
        <v>0</v>
      </c>
      <c r="AL7" s="191">
        <f t="shared" si="1"/>
        <v>0</v>
      </c>
      <c r="AM7" s="191">
        <f t="shared" si="1"/>
        <v>0</v>
      </c>
      <c r="AN7" s="191">
        <f t="shared" si="1"/>
        <v>0</v>
      </c>
      <c r="AO7" s="191">
        <f t="shared" si="1"/>
        <v>0</v>
      </c>
      <c r="AP7" s="191">
        <f t="shared" si="1"/>
        <v>0</v>
      </c>
      <c r="AQ7" s="191">
        <f t="shared" si="1"/>
        <v>0</v>
      </c>
      <c r="AR7" s="191">
        <f t="shared" si="1"/>
        <v>0</v>
      </c>
      <c r="AS7" s="191">
        <f t="shared" si="1"/>
        <v>0</v>
      </c>
      <c r="AT7" s="191">
        <f t="shared" si="1"/>
        <v>0</v>
      </c>
      <c r="AU7" s="191">
        <f t="shared" si="1"/>
        <v>0</v>
      </c>
      <c r="AV7" s="177">
        <f>SUM(AV5:AV6)</f>
        <v>4486.6359398140175</v>
      </c>
    </row>
    <row r="8" spans="1:48" s="316" customFormat="1" x14ac:dyDescent="0.3">
      <c r="A8" s="334" t="s">
        <v>481</v>
      </c>
      <c r="B8" s="188"/>
      <c r="C8" s="189"/>
      <c r="D8" s="189"/>
      <c r="E8" s="187"/>
      <c r="F8" s="187"/>
      <c r="G8" s="367"/>
      <c r="H8" s="367"/>
      <c r="I8" s="367"/>
      <c r="J8" s="367"/>
      <c r="K8" s="177">
        <f>K7-K7</f>
        <v>0</v>
      </c>
      <c r="L8" s="191">
        <f>K7-L7</f>
        <v>0</v>
      </c>
      <c r="M8" s="191">
        <f t="shared" ref="M8:AU8" si="2">L7-M7</f>
        <v>0</v>
      </c>
      <c r="N8" s="191">
        <f t="shared" si="2"/>
        <v>0</v>
      </c>
      <c r="O8" s="191">
        <f t="shared" si="2"/>
        <v>0</v>
      </c>
      <c r="P8" s="191">
        <f t="shared" si="2"/>
        <v>0</v>
      </c>
      <c r="Q8" s="191">
        <f t="shared" si="2"/>
        <v>0</v>
      </c>
      <c r="R8" s="191">
        <f t="shared" si="2"/>
        <v>0</v>
      </c>
      <c r="S8" s="191">
        <f t="shared" si="2"/>
        <v>0</v>
      </c>
      <c r="T8" s="191">
        <f t="shared" si="2"/>
        <v>0</v>
      </c>
      <c r="U8" s="191">
        <f t="shared" si="2"/>
        <v>0</v>
      </c>
      <c r="V8" s="191">
        <f t="shared" si="2"/>
        <v>0</v>
      </c>
      <c r="W8" s="191">
        <f t="shared" si="2"/>
        <v>0</v>
      </c>
      <c r="X8" s="191">
        <f t="shared" si="2"/>
        <v>0</v>
      </c>
      <c r="Y8" s="191">
        <f t="shared" si="2"/>
        <v>0</v>
      </c>
      <c r="Z8" s="191">
        <f t="shared" si="2"/>
        <v>0</v>
      </c>
      <c r="AA8" s="191">
        <f t="shared" si="2"/>
        <v>0</v>
      </c>
      <c r="AB8" s="191">
        <f t="shared" si="2"/>
        <v>0</v>
      </c>
      <c r="AC8" s="191">
        <f t="shared" si="2"/>
        <v>0</v>
      </c>
      <c r="AD8" s="191">
        <f t="shared" si="2"/>
        <v>0</v>
      </c>
      <c r="AE8" s="191">
        <f t="shared" si="2"/>
        <v>218.82242208343541</v>
      </c>
      <c r="AF8" s="191">
        <f t="shared" si="2"/>
        <v>0</v>
      </c>
      <c r="AG8" s="191">
        <f t="shared" si="2"/>
        <v>0</v>
      </c>
      <c r="AH8" s="191">
        <f t="shared" si="2"/>
        <v>0</v>
      </c>
      <c r="AI8" s="191">
        <f t="shared" si="2"/>
        <v>0</v>
      </c>
      <c r="AJ8" s="191">
        <f t="shared" si="2"/>
        <v>4.4074999258123659</v>
      </c>
      <c r="AK8" s="191">
        <f t="shared" si="2"/>
        <v>0</v>
      </c>
      <c r="AL8" s="191">
        <f t="shared" si="2"/>
        <v>0</v>
      </c>
      <c r="AM8" s="191">
        <f t="shared" si="2"/>
        <v>0</v>
      </c>
      <c r="AN8" s="191">
        <f t="shared" si="2"/>
        <v>0</v>
      </c>
      <c r="AO8" s="191">
        <f t="shared" si="2"/>
        <v>0</v>
      </c>
      <c r="AP8" s="191">
        <f t="shared" si="2"/>
        <v>0</v>
      </c>
      <c r="AQ8" s="191">
        <f t="shared" si="2"/>
        <v>0</v>
      </c>
      <c r="AR8" s="191">
        <f t="shared" si="2"/>
        <v>0</v>
      </c>
      <c r="AS8" s="191">
        <f t="shared" si="2"/>
        <v>0</v>
      </c>
      <c r="AT8" s="191">
        <f t="shared" si="2"/>
        <v>0</v>
      </c>
      <c r="AU8" s="191">
        <f t="shared" si="2"/>
        <v>0</v>
      </c>
      <c r="AV8" s="192"/>
    </row>
    <row r="9" spans="1:48" s="316" customFormat="1" x14ac:dyDescent="0.3">
      <c r="A9" s="334" t="s">
        <v>482</v>
      </c>
      <c r="B9" s="378"/>
      <c r="C9" s="189"/>
      <c r="D9" s="189"/>
      <c r="E9" s="187"/>
      <c r="F9" s="187"/>
      <c r="G9" s="367"/>
      <c r="H9" s="367"/>
      <c r="I9" s="367"/>
      <c r="J9" s="367"/>
      <c r="K9" s="177">
        <f t="shared" ref="K9:L9" si="3">$K$7-K7</f>
        <v>0</v>
      </c>
      <c r="L9" s="177">
        <f t="shared" si="3"/>
        <v>0</v>
      </c>
      <c r="M9" s="177">
        <f t="shared" ref="M9:AU9" si="4">$K$7-M7</f>
        <v>0</v>
      </c>
      <c r="N9" s="177">
        <f t="shared" si="4"/>
        <v>0</v>
      </c>
      <c r="O9" s="177">
        <f t="shared" si="4"/>
        <v>0</v>
      </c>
      <c r="P9" s="177">
        <f t="shared" si="4"/>
        <v>0</v>
      </c>
      <c r="Q9" s="177">
        <f t="shared" si="4"/>
        <v>0</v>
      </c>
      <c r="R9" s="177">
        <f t="shared" si="4"/>
        <v>0</v>
      </c>
      <c r="S9" s="177">
        <f t="shared" si="4"/>
        <v>0</v>
      </c>
      <c r="T9" s="177">
        <f t="shared" si="4"/>
        <v>0</v>
      </c>
      <c r="U9" s="177">
        <f t="shared" si="4"/>
        <v>0</v>
      </c>
      <c r="V9" s="177">
        <f t="shared" si="4"/>
        <v>0</v>
      </c>
      <c r="W9" s="177">
        <f t="shared" si="4"/>
        <v>0</v>
      </c>
      <c r="X9" s="177">
        <f t="shared" si="4"/>
        <v>0</v>
      </c>
      <c r="Y9" s="177">
        <f t="shared" si="4"/>
        <v>0</v>
      </c>
      <c r="Z9" s="177">
        <f t="shared" si="4"/>
        <v>0</v>
      </c>
      <c r="AA9" s="177">
        <f t="shared" si="4"/>
        <v>0</v>
      </c>
      <c r="AB9" s="177">
        <f t="shared" si="4"/>
        <v>0</v>
      </c>
      <c r="AC9" s="177">
        <f t="shared" si="4"/>
        <v>0</v>
      </c>
      <c r="AD9" s="177">
        <f t="shared" si="4"/>
        <v>0</v>
      </c>
      <c r="AE9" s="177">
        <f t="shared" si="4"/>
        <v>218.82242208343541</v>
      </c>
      <c r="AF9" s="177">
        <f t="shared" si="4"/>
        <v>218.82242208343541</v>
      </c>
      <c r="AG9" s="177">
        <f t="shared" si="4"/>
        <v>218.82242208343541</v>
      </c>
      <c r="AH9" s="177">
        <f t="shared" si="4"/>
        <v>218.82242208343541</v>
      </c>
      <c r="AI9" s="177">
        <f t="shared" si="4"/>
        <v>218.82242208343541</v>
      </c>
      <c r="AJ9" s="177">
        <f t="shared" si="4"/>
        <v>223.22992200924779</v>
      </c>
      <c r="AK9" s="177">
        <f t="shared" si="4"/>
        <v>223.22992200924779</v>
      </c>
      <c r="AL9" s="177">
        <f t="shared" si="4"/>
        <v>223.22992200924779</v>
      </c>
      <c r="AM9" s="177">
        <f t="shared" si="4"/>
        <v>223.22992200924779</v>
      </c>
      <c r="AN9" s="177">
        <f t="shared" si="4"/>
        <v>223.22992200924779</v>
      </c>
      <c r="AO9" s="177">
        <f t="shared" si="4"/>
        <v>223.22992200924779</v>
      </c>
      <c r="AP9" s="177">
        <f t="shared" si="4"/>
        <v>223.22992200924779</v>
      </c>
      <c r="AQ9" s="177">
        <f t="shared" si="4"/>
        <v>223.22992200924779</v>
      </c>
      <c r="AR9" s="177">
        <f t="shared" si="4"/>
        <v>223.22992200924779</v>
      </c>
      <c r="AS9" s="177">
        <f t="shared" si="4"/>
        <v>223.22992200924779</v>
      </c>
      <c r="AT9" s="177">
        <f t="shared" si="4"/>
        <v>223.22992200924779</v>
      </c>
      <c r="AU9" s="177">
        <f t="shared" si="4"/>
        <v>223.22992200924779</v>
      </c>
      <c r="AV9" s="194"/>
    </row>
    <row r="10" spans="1:48" s="316" customFormat="1" x14ac:dyDescent="0.3">
      <c r="A10" s="275" t="s">
        <v>66</v>
      </c>
      <c r="B10" s="379">
        <f>SUMPRODUCT(B5:B6,C5:C6)/C7</f>
        <v>20.09872108286697</v>
      </c>
    </row>
    <row r="11" spans="1:48" x14ac:dyDescent="0.3">
      <c r="B11" s="76"/>
    </row>
    <row r="12" spans="1:48" x14ac:dyDescent="0.3">
      <c r="A12" s="543" t="s">
        <v>2</v>
      </c>
      <c r="B12" s="544"/>
      <c r="C12" s="544"/>
      <c r="D12" s="544"/>
      <c r="E12" s="544"/>
      <c r="F12" s="544"/>
      <c r="G12" s="544"/>
      <c r="H12" s="544"/>
      <c r="I12" s="544"/>
      <c r="J12" s="544"/>
      <c r="K12" s="544"/>
      <c r="L12" s="545"/>
    </row>
    <row r="13" spans="1:48" x14ac:dyDescent="0.3">
      <c r="A13" s="520" t="s">
        <v>520</v>
      </c>
      <c r="B13" s="521"/>
      <c r="C13" s="521"/>
      <c r="D13" s="521"/>
      <c r="E13" s="521"/>
      <c r="F13" s="521"/>
      <c r="G13" s="521"/>
      <c r="H13" s="521"/>
      <c r="I13" s="521"/>
      <c r="J13" s="521"/>
      <c r="K13" s="521"/>
      <c r="L13" s="522"/>
    </row>
  </sheetData>
  <mergeCells count="7">
    <mergeCell ref="A12:L12"/>
    <mergeCell ref="A13:L13"/>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16D6-C60B-460B-8D32-13D1D0829C42}">
  <dimension ref="A1:AV16"/>
  <sheetViews>
    <sheetView workbookViewId="0">
      <selection activeCell="A15" sqref="A15:L1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538</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08" t="s">
        <v>245</v>
      </c>
      <c r="B3" s="510" t="s">
        <v>0</v>
      </c>
      <c r="C3" s="510" t="s">
        <v>282</v>
      </c>
      <c r="D3" s="510" t="s">
        <v>57</v>
      </c>
      <c r="E3" s="112"/>
      <c r="F3" s="50"/>
      <c r="G3" s="50"/>
      <c r="H3" s="50"/>
      <c r="I3" s="110"/>
      <c r="J3" s="112"/>
      <c r="K3" s="17"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493"/>
    </row>
    <row r="5" spans="1:48" s="195" customFormat="1" x14ac:dyDescent="0.3">
      <c r="A5" s="202" t="s">
        <v>539</v>
      </c>
      <c r="B5" s="179">
        <v>14.797277300976608</v>
      </c>
      <c r="C5" s="380">
        <v>21160.222490489814</v>
      </c>
      <c r="D5" s="216">
        <f>K5/C5</f>
        <v>0.98004219253664693</v>
      </c>
      <c r="E5" s="181"/>
      <c r="F5" s="181"/>
      <c r="G5" s="181"/>
      <c r="H5" s="181"/>
      <c r="I5" s="181"/>
      <c r="J5" s="181"/>
      <c r="K5" s="180">
        <v>20737.910844142905</v>
      </c>
      <c r="L5" s="180">
        <v>20737.910844142905</v>
      </c>
      <c r="M5" s="180">
        <v>20737.910844142905</v>
      </c>
      <c r="N5" s="180">
        <v>20737.910844142905</v>
      </c>
      <c r="O5" s="180">
        <v>20737.910844142905</v>
      </c>
      <c r="P5" s="180">
        <v>20737.910844142905</v>
      </c>
      <c r="Q5" s="180">
        <v>20737.910844142905</v>
      </c>
      <c r="R5" s="180">
        <v>20737.910844142905</v>
      </c>
      <c r="S5" s="180">
        <v>20737.910844142905</v>
      </c>
      <c r="T5" s="180">
        <v>20737.910844142905</v>
      </c>
      <c r="U5" s="180">
        <v>20737.910844142905</v>
      </c>
      <c r="V5" s="180">
        <v>20737.910844142905</v>
      </c>
      <c r="W5" s="180">
        <v>20737.910844142905</v>
      </c>
      <c r="X5" s="180">
        <v>20737.910844142905</v>
      </c>
      <c r="Y5" s="180">
        <v>16533.865585712025</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f>SUM(E5:AU5)</f>
        <v>306864.61740371265</v>
      </c>
    </row>
    <row r="6" spans="1:48" s="195" customFormat="1" x14ac:dyDescent="0.3">
      <c r="A6" s="202" t="s">
        <v>540</v>
      </c>
      <c r="B6" s="179">
        <v>14.797277300976623</v>
      </c>
      <c r="C6" s="380">
        <v>4557.002135800316</v>
      </c>
      <c r="D6" s="216">
        <f t="shared" ref="D6:D9" si="1">K6/C6</f>
        <v>0.98559791565839527</v>
      </c>
      <c r="E6" s="181"/>
      <c r="F6" s="181"/>
      <c r="G6" s="181"/>
      <c r="H6" s="181"/>
      <c r="I6" s="181"/>
      <c r="J6" s="181"/>
      <c r="K6" s="180">
        <v>4491.3718066956471</v>
      </c>
      <c r="L6" s="180">
        <v>4491.3718066956471</v>
      </c>
      <c r="M6" s="180">
        <v>4491.3718066956471</v>
      </c>
      <c r="N6" s="180">
        <v>4491.3718066956471</v>
      </c>
      <c r="O6" s="180">
        <v>4491.3718066956471</v>
      </c>
      <c r="P6" s="180">
        <v>4491.3718066956471</v>
      </c>
      <c r="Q6" s="180">
        <v>4491.3718066956471</v>
      </c>
      <c r="R6" s="180">
        <v>4491.3718066956471</v>
      </c>
      <c r="S6" s="180">
        <v>4491.3718066956471</v>
      </c>
      <c r="T6" s="180">
        <v>4491.3718066956471</v>
      </c>
      <c r="U6" s="180">
        <v>4491.3718066956471</v>
      </c>
      <c r="V6" s="180">
        <v>4491.3718066956471</v>
      </c>
      <c r="W6" s="180">
        <v>4491.3718066956471</v>
      </c>
      <c r="X6" s="180">
        <v>4491.3718066956471</v>
      </c>
      <c r="Y6" s="180">
        <v>3580.8687917247935</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SUM(E6:AU6)</f>
        <v>66460.074085463872</v>
      </c>
    </row>
    <row r="7" spans="1:48" s="195" customFormat="1" x14ac:dyDescent="0.3">
      <c r="A7" s="202" t="s">
        <v>541</v>
      </c>
      <c r="B7" s="179">
        <v>15.999999999999998</v>
      </c>
      <c r="C7" s="380">
        <v>2790.020487527001</v>
      </c>
      <c r="D7" s="216">
        <f t="shared" si="1"/>
        <v>0.98447066444505471</v>
      </c>
      <c r="E7" s="181"/>
      <c r="F7" s="181"/>
      <c r="G7" s="181"/>
      <c r="H7" s="181"/>
      <c r="I7" s="181"/>
      <c r="J7" s="181"/>
      <c r="K7" s="180">
        <v>2746.6933231710223</v>
      </c>
      <c r="L7" s="180">
        <v>2746.6933231710223</v>
      </c>
      <c r="M7" s="180">
        <v>2746.6933231710223</v>
      </c>
      <c r="N7" s="180">
        <v>2746.6933231710223</v>
      </c>
      <c r="O7" s="180">
        <v>2746.6933231710223</v>
      </c>
      <c r="P7" s="180">
        <v>2746.6933231710223</v>
      </c>
      <c r="Q7" s="180">
        <v>2746.6933231710223</v>
      </c>
      <c r="R7" s="180">
        <v>2746.6933231710223</v>
      </c>
      <c r="S7" s="180">
        <v>2746.6933231710223</v>
      </c>
      <c r="T7" s="180">
        <v>2746.6933231710223</v>
      </c>
      <c r="U7" s="180">
        <v>2746.6933231710223</v>
      </c>
      <c r="V7" s="180">
        <v>2746.6933231710223</v>
      </c>
      <c r="W7" s="180">
        <v>2746.6933231710223</v>
      </c>
      <c r="X7" s="180">
        <v>2746.6933231710223</v>
      </c>
      <c r="Y7" s="180">
        <v>2746.6933231710223</v>
      </c>
      <c r="Z7" s="180">
        <v>2746.6933231710223</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SUM(E7:AU7)</f>
        <v>43947.093170736342</v>
      </c>
    </row>
    <row r="8" spans="1:48" s="195" customFormat="1" x14ac:dyDescent="0.3">
      <c r="A8" s="202" t="s">
        <v>542</v>
      </c>
      <c r="B8" s="179">
        <v>13.84274640088594</v>
      </c>
      <c r="C8" s="380">
        <v>1044.8625669451199</v>
      </c>
      <c r="D8" s="216">
        <f t="shared" si="1"/>
        <v>0.9234705474920778</v>
      </c>
      <c r="E8" s="181"/>
      <c r="F8" s="181"/>
      <c r="G8" s="181"/>
      <c r="H8" s="181"/>
      <c r="I8" s="181"/>
      <c r="J8" s="181"/>
      <c r="K8" s="180">
        <v>964.89980675078766</v>
      </c>
      <c r="L8" s="180">
        <v>964.89980675078766</v>
      </c>
      <c r="M8" s="180">
        <v>964.89980675078766</v>
      </c>
      <c r="N8" s="180">
        <v>964.89980675078766</v>
      </c>
      <c r="O8" s="180">
        <v>964.89980675078766</v>
      </c>
      <c r="P8" s="180">
        <v>964.89980675078766</v>
      </c>
      <c r="Q8" s="180">
        <v>964.89980675078766</v>
      </c>
      <c r="R8" s="180">
        <v>964.89980675078766</v>
      </c>
      <c r="S8" s="180">
        <v>964.89980675078766</v>
      </c>
      <c r="T8" s="180">
        <v>964.89980675078766</v>
      </c>
      <c r="U8" s="180">
        <v>964.89980675078766</v>
      </c>
      <c r="V8" s="180">
        <v>964.89980675078766</v>
      </c>
      <c r="W8" s="180">
        <v>964.89980675078766</v>
      </c>
      <c r="X8" s="180">
        <v>813.16583935476149</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ref="AV8:AV9" si="2">SUM(E8:AU8)</f>
        <v>13356.863327114999</v>
      </c>
    </row>
    <row r="9" spans="1:48" s="195" customFormat="1" x14ac:dyDescent="0.3">
      <c r="A9" s="202" t="s">
        <v>124</v>
      </c>
      <c r="B9" s="179">
        <v>4.9999999999999991</v>
      </c>
      <c r="C9" s="380">
        <v>8.7082881624000024</v>
      </c>
      <c r="D9" s="216">
        <f t="shared" si="1"/>
        <v>0.97400500635987064</v>
      </c>
      <c r="E9" s="181"/>
      <c r="F9" s="181"/>
      <c r="G9" s="181"/>
      <c r="H9" s="181"/>
      <c r="I9" s="181"/>
      <c r="J9" s="181"/>
      <c r="K9" s="180">
        <v>8.481916267002001</v>
      </c>
      <c r="L9" s="180">
        <v>8.481916267002001</v>
      </c>
      <c r="M9" s="180">
        <v>8.481916267002001</v>
      </c>
      <c r="N9" s="180">
        <v>8.481916267002001</v>
      </c>
      <c r="O9" s="180">
        <v>8.481916267002001</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42.409581335010003</v>
      </c>
    </row>
    <row r="10" spans="1:48" s="316" customFormat="1" x14ac:dyDescent="0.3">
      <c r="A10" s="334" t="s">
        <v>480</v>
      </c>
      <c r="B10" s="199"/>
      <c r="C10" s="381">
        <f>SUM(C5:C9)</f>
        <v>29560.815968924653</v>
      </c>
      <c r="D10" s="372">
        <f>K10/C10</f>
        <v>0.9793152437828484</v>
      </c>
      <c r="E10" s="187"/>
      <c r="F10" s="187"/>
      <c r="G10" s="187"/>
      <c r="H10" s="187"/>
      <c r="I10" s="187"/>
      <c r="J10" s="187"/>
      <c r="K10" s="185">
        <f t="shared" ref="K10:L10" si="3">SUM(K5:K9)</f>
        <v>28949.357697027364</v>
      </c>
      <c r="L10" s="185">
        <f t="shared" si="3"/>
        <v>28949.357697027364</v>
      </c>
      <c r="M10" s="185">
        <f t="shared" ref="M10:AU10" si="4">SUM(M5:M9)</f>
        <v>28949.357697027364</v>
      </c>
      <c r="N10" s="185">
        <f t="shared" si="4"/>
        <v>28949.357697027364</v>
      </c>
      <c r="O10" s="185">
        <f t="shared" si="4"/>
        <v>28949.357697027364</v>
      </c>
      <c r="P10" s="185">
        <f t="shared" si="4"/>
        <v>28940.875780760362</v>
      </c>
      <c r="Q10" s="185">
        <f t="shared" si="4"/>
        <v>28940.875780760362</v>
      </c>
      <c r="R10" s="185">
        <f t="shared" si="4"/>
        <v>28940.875780760362</v>
      </c>
      <c r="S10" s="185">
        <f t="shared" si="4"/>
        <v>28940.875780760362</v>
      </c>
      <c r="T10" s="185">
        <f t="shared" si="4"/>
        <v>28940.875780760362</v>
      </c>
      <c r="U10" s="185">
        <f t="shared" si="4"/>
        <v>28940.875780760362</v>
      </c>
      <c r="V10" s="185">
        <f t="shared" si="4"/>
        <v>28940.875780760362</v>
      </c>
      <c r="W10" s="185">
        <f t="shared" si="4"/>
        <v>28940.875780760362</v>
      </c>
      <c r="X10" s="185">
        <f t="shared" si="4"/>
        <v>28789.141813364335</v>
      </c>
      <c r="Y10" s="185">
        <f t="shared" si="4"/>
        <v>22861.427700607841</v>
      </c>
      <c r="Z10" s="185">
        <f t="shared" si="4"/>
        <v>2746.6933231710223</v>
      </c>
      <c r="AA10" s="185">
        <f t="shared" si="4"/>
        <v>0</v>
      </c>
      <c r="AB10" s="185">
        <f t="shared" si="4"/>
        <v>0</v>
      </c>
      <c r="AC10" s="185">
        <f t="shared" si="4"/>
        <v>0</v>
      </c>
      <c r="AD10" s="185">
        <f t="shared" si="4"/>
        <v>0</v>
      </c>
      <c r="AE10" s="185">
        <f t="shared" si="4"/>
        <v>0</v>
      </c>
      <c r="AF10" s="185">
        <f t="shared" si="4"/>
        <v>0</v>
      </c>
      <c r="AG10" s="185">
        <f t="shared" si="4"/>
        <v>0</v>
      </c>
      <c r="AH10" s="185">
        <f t="shared" si="4"/>
        <v>0</v>
      </c>
      <c r="AI10" s="185">
        <f t="shared" si="4"/>
        <v>0</v>
      </c>
      <c r="AJ10" s="185">
        <f t="shared" si="4"/>
        <v>0</v>
      </c>
      <c r="AK10" s="185">
        <f t="shared" si="4"/>
        <v>0</v>
      </c>
      <c r="AL10" s="185">
        <f t="shared" si="4"/>
        <v>0</v>
      </c>
      <c r="AM10" s="185">
        <f t="shared" si="4"/>
        <v>0</v>
      </c>
      <c r="AN10" s="185">
        <f t="shared" si="4"/>
        <v>0</v>
      </c>
      <c r="AO10" s="185">
        <f t="shared" si="4"/>
        <v>0</v>
      </c>
      <c r="AP10" s="185">
        <f t="shared" si="4"/>
        <v>0</v>
      </c>
      <c r="AQ10" s="185">
        <f t="shared" si="4"/>
        <v>0</v>
      </c>
      <c r="AR10" s="185">
        <f t="shared" si="4"/>
        <v>0</v>
      </c>
      <c r="AS10" s="185">
        <f t="shared" si="4"/>
        <v>0</v>
      </c>
      <c r="AT10" s="185">
        <f t="shared" si="4"/>
        <v>0</v>
      </c>
      <c r="AU10" s="185">
        <f t="shared" si="4"/>
        <v>0</v>
      </c>
      <c r="AV10" s="177">
        <f>SUM(AV5:AV9)</f>
        <v>430671.05756836291</v>
      </c>
    </row>
    <row r="11" spans="1:48" s="316" customFormat="1" x14ac:dyDescent="0.3">
      <c r="A11" s="382" t="s">
        <v>481</v>
      </c>
      <c r="B11" s="184"/>
      <c r="C11" s="200"/>
      <c r="D11" s="200"/>
      <c r="E11" s="383"/>
      <c r="F11" s="383"/>
      <c r="G11" s="384"/>
      <c r="H11" s="384"/>
      <c r="I11" s="384"/>
      <c r="J11" s="384"/>
      <c r="K11" s="177">
        <f>K10-K10</f>
        <v>0</v>
      </c>
      <c r="L11" s="177">
        <f t="shared" ref="L11" si="5">K10-L10</f>
        <v>0</v>
      </c>
      <c r="M11" s="177">
        <f t="shared" ref="M11" si="6">L10-M10</f>
        <v>0</v>
      </c>
      <c r="N11" s="177">
        <f t="shared" ref="N11" si="7">M10-N10</f>
        <v>0</v>
      </c>
      <c r="O11" s="177">
        <f t="shared" ref="O11" si="8">N10-O10</f>
        <v>0</v>
      </c>
      <c r="P11" s="177">
        <f t="shared" ref="P11" si="9">O10-P10</f>
        <v>8.4819162670028163</v>
      </c>
      <c r="Q11" s="177">
        <f t="shared" ref="Q11" si="10">P10-Q10</f>
        <v>0</v>
      </c>
      <c r="R11" s="177">
        <f t="shared" ref="R11" si="11">Q10-R10</f>
        <v>0</v>
      </c>
      <c r="S11" s="177">
        <f t="shared" ref="S11" si="12">R10-S10</f>
        <v>0</v>
      </c>
      <c r="T11" s="177">
        <f t="shared" ref="T11" si="13">S10-T10</f>
        <v>0</v>
      </c>
      <c r="U11" s="177">
        <f t="shared" ref="U11" si="14">T10-U10</f>
        <v>0</v>
      </c>
      <c r="V11" s="177">
        <f t="shared" ref="V11" si="15">U10-V10</f>
        <v>0</v>
      </c>
      <c r="W11" s="177">
        <f t="shared" ref="W11" si="16">V10-W10</f>
        <v>0</v>
      </c>
      <c r="X11" s="177">
        <f t="shared" ref="X11" si="17">W10-X10</f>
        <v>151.73396739602686</v>
      </c>
      <c r="Y11" s="177">
        <f t="shared" ref="Y11" si="18">X10-Y10</f>
        <v>5927.7141127564937</v>
      </c>
      <c r="Z11" s="177">
        <f t="shared" ref="Z11" si="19">Y10-Z10</f>
        <v>20114.73437743682</v>
      </c>
      <c r="AA11" s="177">
        <f t="shared" ref="AA11" si="20">Z10-AA10</f>
        <v>2746.6933231710223</v>
      </c>
      <c r="AB11" s="177">
        <f t="shared" ref="AB11" si="21">AA10-AB10</f>
        <v>0</v>
      </c>
      <c r="AC11" s="177">
        <f t="shared" ref="AC11" si="22">AB10-AC10</f>
        <v>0</v>
      </c>
      <c r="AD11" s="177">
        <f t="shared" ref="AD11" si="23">AC10-AD10</f>
        <v>0</v>
      </c>
      <c r="AE11" s="177">
        <f t="shared" ref="AE11" si="24">AD10-AE10</f>
        <v>0</v>
      </c>
      <c r="AF11" s="177">
        <f t="shared" ref="AF11" si="25">AE10-AF10</f>
        <v>0</v>
      </c>
      <c r="AG11" s="177">
        <f t="shared" ref="AG11" si="26">AF10-AG10</f>
        <v>0</v>
      </c>
      <c r="AH11" s="177">
        <f t="shared" ref="AH11" si="27">AG10-AH10</f>
        <v>0</v>
      </c>
      <c r="AI11" s="177">
        <f t="shared" ref="AI11" si="28">AH10-AI10</f>
        <v>0</v>
      </c>
      <c r="AJ11" s="177">
        <f t="shared" ref="AJ11" si="29">AI10-AJ10</f>
        <v>0</v>
      </c>
      <c r="AK11" s="177">
        <f t="shared" ref="AK11" si="30">AJ10-AK10</f>
        <v>0</v>
      </c>
      <c r="AL11" s="177">
        <f t="shared" ref="AL11" si="31">AK10-AL10</f>
        <v>0</v>
      </c>
      <c r="AM11" s="177">
        <f t="shared" ref="AM11" si="32">AL10-AM10</f>
        <v>0</v>
      </c>
      <c r="AN11" s="177">
        <f t="shared" ref="AN11" si="33">AM10-AN10</f>
        <v>0</v>
      </c>
      <c r="AO11" s="177">
        <f t="shared" ref="AO11" si="34">AN10-AO10</f>
        <v>0</v>
      </c>
      <c r="AP11" s="177">
        <f t="shared" ref="AP11" si="35">AO10-AP10</f>
        <v>0</v>
      </c>
      <c r="AQ11" s="177">
        <f t="shared" ref="AQ11" si="36">AP10-AQ10</f>
        <v>0</v>
      </c>
      <c r="AR11" s="177">
        <f t="shared" ref="AR11" si="37">AQ10-AR10</f>
        <v>0</v>
      </c>
      <c r="AS11" s="177">
        <f t="shared" ref="AS11" si="38">AR10-AS10</f>
        <v>0</v>
      </c>
      <c r="AT11" s="177">
        <f t="shared" ref="AT11" si="39">AS10-AT10</f>
        <v>0</v>
      </c>
      <c r="AU11" s="177">
        <f t="shared" ref="AU11" si="40">AT10-AU10</f>
        <v>0</v>
      </c>
    </row>
    <row r="12" spans="1:48" s="316" customFormat="1" x14ac:dyDescent="0.3">
      <c r="A12" s="334" t="s">
        <v>482</v>
      </c>
      <c r="B12" s="188"/>
      <c r="C12" s="189"/>
      <c r="D12" s="189"/>
      <c r="E12" s="187"/>
      <c r="F12" s="187"/>
      <c r="G12" s="367"/>
      <c r="H12" s="367"/>
      <c r="I12" s="367"/>
      <c r="J12" s="367"/>
      <c r="K12" s="177">
        <f>$K$10-K10</f>
        <v>0</v>
      </c>
      <c r="L12" s="177">
        <f t="shared" ref="L12" si="41">$K$10-L10</f>
        <v>0</v>
      </c>
      <c r="M12" s="177">
        <f t="shared" ref="M12:AU12" si="42">$K$10-M10</f>
        <v>0</v>
      </c>
      <c r="N12" s="177">
        <f t="shared" si="42"/>
        <v>0</v>
      </c>
      <c r="O12" s="177">
        <f t="shared" si="42"/>
        <v>0</v>
      </c>
      <c r="P12" s="177">
        <f t="shared" si="42"/>
        <v>8.4819162670028163</v>
      </c>
      <c r="Q12" s="177">
        <f t="shared" si="42"/>
        <v>8.4819162670028163</v>
      </c>
      <c r="R12" s="177">
        <f t="shared" si="42"/>
        <v>8.4819162670028163</v>
      </c>
      <c r="S12" s="177">
        <f t="shared" si="42"/>
        <v>8.4819162670028163</v>
      </c>
      <c r="T12" s="177">
        <f t="shared" si="42"/>
        <v>8.4819162670028163</v>
      </c>
      <c r="U12" s="177">
        <f t="shared" si="42"/>
        <v>8.4819162670028163</v>
      </c>
      <c r="V12" s="177">
        <f t="shared" si="42"/>
        <v>8.4819162670028163</v>
      </c>
      <c r="W12" s="177">
        <f t="shared" si="42"/>
        <v>8.4819162670028163</v>
      </c>
      <c r="X12" s="177">
        <f t="shared" si="42"/>
        <v>160.21588366302967</v>
      </c>
      <c r="Y12" s="177">
        <f t="shared" si="42"/>
        <v>6087.9299964195234</v>
      </c>
      <c r="Z12" s="177">
        <f t="shared" si="42"/>
        <v>26202.664373856343</v>
      </c>
      <c r="AA12" s="177">
        <f t="shared" si="42"/>
        <v>28949.357697027364</v>
      </c>
      <c r="AB12" s="177">
        <f t="shared" si="42"/>
        <v>28949.357697027364</v>
      </c>
      <c r="AC12" s="177">
        <f t="shared" si="42"/>
        <v>28949.357697027364</v>
      </c>
      <c r="AD12" s="177">
        <f t="shared" si="42"/>
        <v>28949.357697027364</v>
      </c>
      <c r="AE12" s="177">
        <f t="shared" si="42"/>
        <v>28949.357697027364</v>
      </c>
      <c r="AF12" s="177">
        <f t="shared" si="42"/>
        <v>28949.357697027364</v>
      </c>
      <c r="AG12" s="177">
        <f t="shared" si="42"/>
        <v>28949.357697027364</v>
      </c>
      <c r="AH12" s="177">
        <f t="shared" si="42"/>
        <v>28949.357697027364</v>
      </c>
      <c r="AI12" s="177">
        <f t="shared" si="42"/>
        <v>28949.357697027364</v>
      </c>
      <c r="AJ12" s="177">
        <f t="shared" si="42"/>
        <v>28949.357697027364</v>
      </c>
      <c r="AK12" s="177">
        <f t="shared" si="42"/>
        <v>28949.357697027364</v>
      </c>
      <c r="AL12" s="177">
        <f t="shared" si="42"/>
        <v>28949.357697027364</v>
      </c>
      <c r="AM12" s="177">
        <f t="shared" si="42"/>
        <v>28949.357697027364</v>
      </c>
      <c r="AN12" s="177">
        <f t="shared" si="42"/>
        <v>28949.357697027364</v>
      </c>
      <c r="AO12" s="177">
        <f t="shared" si="42"/>
        <v>28949.357697027364</v>
      </c>
      <c r="AP12" s="177">
        <f t="shared" si="42"/>
        <v>28949.357697027364</v>
      </c>
      <c r="AQ12" s="177">
        <f t="shared" si="42"/>
        <v>28949.357697027364</v>
      </c>
      <c r="AR12" s="177">
        <f t="shared" si="42"/>
        <v>28949.357697027364</v>
      </c>
      <c r="AS12" s="177">
        <f t="shared" si="42"/>
        <v>28949.357697027364</v>
      </c>
      <c r="AT12" s="177">
        <f t="shared" si="42"/>
        <v>28949.357697027364</v>
      </c>
      <c r="AU12" s="177">
        <f t="shared" si="42"/>
        <v>28949.357697027364</v>
      </c>
      <c r="AV12" s="376"/>
    </row>
    <row r="13" spans="1:48" s="316" customFormat="1" x14ac:dyDescent="0.3">
      <c r="A13" s="196" t="s">
        <v>66</v>
      </c>
      <c r="B13" s="209">
        <f>SUMPRODUCT(B5:B9,C5:C9)/C10</f>
        <v>14.874167933936045</v>
      </c>
      <c r="C13" s="198"/>
      <c r="D13" s="198"/>
      <c r="E13" s="198"/>
      <c r="F13" s="198"/>
      <c r="G13" s="198"/>
      <c r="H13" s="198"/>
      <c r="I13" s="198"/>
      <c r="J13" s="198"/>
      <c r="K13" s="198"/>
      <c r="L13" s="198"/>
      <c r="M13" s="198"/>
      <c r="N13" s="198"/>
      <c r="O13" s="198"/>
      <c r="P13" s="198"/>
      <c r="Q13" s="198"/>
      <c r="R13" s="198"/>
      <c r="S13" s="198"/>
      <c r="T13" s="198"/>
    </row>
    <row r="14" spans="1:48" x14ac:dyDescent="0.3">
      <c r="A14" s="30"/>
      <c r="B14" s="100"/>
      <c r="C14" s="30"/>
      <c r="D14" s="30"/>
      <c r="E14" s="30"/>
      <c r="F14" s="30"/>
      <c r="G14" s="30"/>
      <c r="H14" s="30"/>
      <c r="I14" s="30"/>
      <c r="J14" s="30"/>
      <c r="K14" s="30"/>
      <c r="L14" s="30"/>
      <c r="M14" s="30"/>
      <c r="N14" s="30"/>
      <c r="O14" s="30"/>
      <c r="P14" s="30"/>
      <c r="Q14" s="30"/>
      <c r="R14" s="30"/>
      <c r="S14" s="30"/>
      <c r="T14" s="30"/>
    </row>
    <row r="15" spans="1:48" x14ac:dyDescent="0.3">
      <c r="A15" s="543" t="s">
        <v>2</v>
      </c>
      <c r="B15" s="544"/>
      <c r="C15" s="544"/>
      <c r="D15" s="544"/>
      <c r="E15" s="544"/>
      <c r="F15" s="544"/>
      <c r="G15" s="544"/>
      <c r="H15" s="544"/>
      <c r="I15" s="544"/>
      <c r="J15" s="544"/>
      <c r="K15" s="544"/>
      <c r="L15" s="545"/>
    </row>
    <row r="16" spans="1:48" x14ac:dyDescent="0.3">
      <c r="A16" s="520" t="s">
        <v>520</v>
      </c>
      <c r="B16" s="521"/>
      <c r="C16" s="521"/>
      <c r="D16" s="521"/>
      <c r="E16" s="521"/>
      <c r="F16" s="521"/>
      <c r="G16" s="521"/>
      <c r="H16" s="521"/>
      <c r="I16" s="521"/>
      <c r="J16" s="521"/>
      <c r="K16" s="521"/>
      <c r="L16" s="522"/>
    </row>
  </sheetData>
  <mergeCells count="7">
    <mergeCell ref="A15:L15"/>
    <mergeCell ref="A16:L16"/>
    <mergeCell ref="A3:A4"/>
    <mergeCell ref="B3:B4"/>
    <mergeCell ref="C3:C4"/>
    <mergeCell ref="D3:D4"/>
    <mergeCell ref="AV3:AV4"/>
  </mergeCells>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A3A2-46E8-4A9B-9112-01AF4C36D153}">
  <dimension ref="A1:AV18"/>
  <sheetViews>
    <sheetView workbookViewId="0">
      <selection activeCell="A17" sqref="A17:D17"/>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548</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08" t="s">
        <v>245</v>
      </c>
      <c r="B3" s="510" t="s">
        <v>0</v>
      </c>
      <c r="C3" s="510" t="s">
        <v>282</v>
      </c>
      <c r="D3" s="510" t="s">
        <v>57</v>
      </c>
      <c r="E3" s="107"/>
      <c r="F3" s="50"/>
      <c r="G3" s="50"/>
      <c r="H3" s="50"/>
      <c r="I3" s="110"/>
      <c r="J3" s="110"/>
      <c r="K3" s="17" t="s">
        <v>283</v>
      </c>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c r="AV3" s="491" t="s">
        <v>1</v>
      </c>
    </row>
    <row r="4" spans="1:48" x14ac:dyDescent="0.3">
      <c r="A4" s="513"/>
      <c r="B4" s="512"/>
      <c r="C4" s="512"/>
      <c r="D4" s="511"/>
      <c r="E4" s="1">
        <v>2018</v>
      </c>
      <c r="F4" s="1">
        <f>E4+1</f>
        <v>2019</v>
      </c>
      <c r="G4" s="1">
        <f t="shared" ref="G4:AU4" si="0">F4+1</f>
        <v>2020</v>
      </c>
      <c r="H4" s="1">
        <f t="shared" si="0"/>
        <v>2021</v>
      </c>
      <c r="I4" s="1">
        <f t="shared" si="0"/>
        <v>2022</v>
      </c>
      <c r="J4" s="1">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493"/>
    </row>
    <row r="5" spans="1:48" s="195" customFormat="1" x14ac:dyDescent="0.3">
      <c r="A5" s="202" t="s">
        <v>180</v>
      </c>
      <c r="B5" s="179">
        <v>14.999999999999996</v>
      </c>
      <c r="C5" s="215">
        <v>42.833713192169938</v>
      </c>
      <c r="D5" s="216">
        <f>K5/C5</f>
        <v>0.65121891912418228</v>
      </c>
      <c r="E5" s="181"/>
      <c r="F5" s="181"/>
      <c r="G5" s="181"/>
      <c r="H5" s="181"/>
      <c r="I5" s="181"/>
      <c r="J5" s="181"/>
      <c r="K5" s="180">
        <v>27.894124407080135</v>
      </c>
      <c r="L5" s="180">
        <v>27.894124407080135</v>
      </c>
      <c r="M5" s="180">
        <v>27.894124407080135</v>
      </c>
      <c r="N5" s="180">
        <v>27.894124407080135</v>
      </c>
      <c r="O5" s="180">
        <v>27.894124407080135</v>
      </c>
      <c r="P5" s="180">
        <v>27.894124407080135</v>
      </c>
      <c r="Q5" s="180">
        <v>27.894124407080135</v>
      </c>
      <c r="R5" s="180">
        <v>27.894124407080135</v>
      </c>
      <c r="S5" s="180">
        <v>27.894124407080135</v>
      </c>
      <c r="T5" s="180">
        <v>27.894124407080135</v>
      </c>
      <c r="U5" s="180">
        <v>27.894124407080135</v>
      </c>
      <c r="V5" s="180">
        <v>27.894124407080135</v>
      </c>
      <c r="W5" s="180">
        <v>27.894124407080135</v>
      </c>
      <c r="X5" s="180">
        <v>27.894124407080135</v>
      </c>
      <c r="Y5" s="180">
        <v>27.894124407080135</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41">
        <f>SUM(E5:AU5)</f>
        <v>418.41186610620207</v>
      </c>
    </row>
    <row r="6" spans="1:48" s="195" customFormat="1" x14ac:dyDescent="0.3">
      <c r="A6" s="202" t="s">
        <v>182</v>
      </c>
      <c r="B6" s="179">
        <v>16</v>
      </c>
      <c r="C6" s="215">
        <v>26.962177379678092</v>
      </c>
      <c r="D6" s="216">
        <f t="shared" ref="D6:D10" si="1">K6/C6</f>
        <v>0.70790814724165352</v>
      </c>
      <c r="E6" s="181"/>
      <c r="F6" s="181"/>
      <c r="G6" s="181"/>
      <c r="H6" s="181"/>
      <c r="I6" s="181"/>
      <c r="J6" s="181"/>
      <c r="K6" s="180">
        <v>19.086745034448739</v>
      </c>
      <c r="L6" s="180">
        <v>19.086745034448739</v>
      </c>
      <c r="M6" s="180">
        <v>19.086745034448739</v>
      </c>
      <c r="N6" s="180">
        <v>19.086745034448739</v>
      </c>
      <c r="O6" s="180">
        <v>19.086745034448739</v>
      </c>
      <c r="P6" s="180">
        <v>19.086745034448739</v>
      </c>
      <c r="Q6" s="180">
        <v>19.086745034448739</v>
      </c>
      <c r="R6" s="180">
        <v>19.086745034448739</v>
      </c>
      <c r="S6" s="180">
        <v>19.086745034448739</v>
      </c>
      <c r="T6" s="180">
        <v>19.086745034448739</v>
      </c>
      <c r="U6" s="180">
        <v>19.086745034448739</v>
      </c>
      <c r="V6" s="180">
        <v>19.086745034448739</v>
      </c>
      <c r="W6" s="180">
        <v>19.086745034448739</v>
      </c>
      <c r="X6" s="180">
        <v>19.086745034448739</v>
      </c>
      <c r="Y6" s="180">
        <v>19.086745034448739</v>
      </c>
      <c r="Z6" s="180">
        <v>19.086745034448739</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10" si="2">SUM(E6:AU6)</f>
        <v>305.38792055117983</v>
      </c>
    </row>
    <row r="7" spans="1:48" s="195" customFormat="1" x14ac:dyDescent="0.3">
      <c r="A7" s="202" t="s">
        <v>27</v>
      </c>
      <c r="B7" s="179">
        <v>10.999999999999989</v>
      </c>
      <c r="C7" s="215">
        <v>96.467409998115144</v>
      </c>
      <c r="D7" s="216">
        <f t="shared" ref="D7" si="3">K7/C7</f>
        <v>0.76192966215742797</v>
      </c>
      <c r="E7" s="181"/>
      <c r="F7" s="181"/>
      <c r="G7" s="181"/>
      <c r="H7" s="181"/>
      <c r="I7" s="181"/>
      <c r="J7" s="181"/>
      <c r="K7" s="180">
        <v>73.50138110906596</v>
      </c>
      <c r="L7" s="180">
        <v>73.50138110906596</v>
      </c>
      <c r="M7" s="180">
        <v>73.50138110906596</v>
      </c>
      <c r="N7" s="180">
        <v>73.50138110906596</v>
      </c>
      <c r="O7" s="180">
        <v>73.50138110906596</v>
      </c>
      <c r="P7" s="180">
        <v>73.50138110906596</v>
      </c>
      <c r="Q7" s="180">
        <v>73.50138110906596</v>
      </c>
      <c r="R7" s="180">
        <v>73.50138110906596</v>
      </c>
      <c r="S7" s="180">
        <v>73.50138110906596</v>
      </c>
      <c r="T7" s="180">
        <v>73.50138110906596</v>
      </c>
      <c r="U7" s="180">
        <v>73.50138110906596</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ref="AV7" si="4">SUM(E7:AU7)</f>
        <v>808.51519219972556</v>
      </c>
    </row>
    <row r="8" spans="1:48" s="195" customFormat="1" x14ac:dyDescent="0.3">
      <c r="A8" s="202" t="s">
        <v>183</v>
      </c>
      <c r="B8" s="179">
        <v>3.8455375741067135</v>
      </c>
      <c r="C8" s="215">
        <v>33.875394896089382</v>
      </c>
      <c r="D8" s="216">
        <f t="shared" si="1"/>
        <v>0.8</v>
      </c>
      <c r="E8" s="181"/>
      <c r="F8" s="181"/>
      <c r="G8" s="181"/>
      <c r="H8" s="181"/>
      <c r="I8" s="181"/>
      <c r="J8" s="181"/>
      <c r="K8" s="180">
        <v>27.100315916871509</v>
      </c>
      <c r="L8" s="180">
        <v>27.100315916871509</v>
      </c>
      <c r="M8" s="180">
        <v>27.100315916871509</v>
      </c>
      <c r="N8" s="180">
        <v>22.914335377877091</v>
      </c>
      <c r="O8" s="180">
        <v>0</v>
      </c>
      <c r="P8" s="180">
        <v>0</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si="2"/>
        <v>104.21528312849162</v>
      </c>
    </row>
    <row r="9" spans="1:48" s="195" customFormat="1" x14ac:dyDescent="0.3">
      <c r="A9" s="202" t="s">
        <v>569</v>
      </c>
      <c r="B9" s="179">
        <v>15.000000000000004</v>
      </c>
      <c r="C9" s="215">
        <v>167.71430920437317</v>
      </c>
      <c r="D9" s="216">
        <f t="shared" si="1"/>
        <v>0.67399120615995523</v>
      </c>
      <c r="E9" s="181"/>
      <c r="F9" s="181"/>
      <c r="G9" s="181"/>
      <c r="H9" s="181"/>
      <c r="I9" s="181"/>
      <c r="J9" s="181"/>
      <c r="K9" s="180">
        <v>113.03796955093915</v>
      </c>
      <c r="L9" s="180">
        <v>113.03796955093915</v>
      </c>
      <c r="M9" s="180">
        <v>113.03796955093915</v>
      </c>
      <c r="N9" s="180">
        <v>113.03796955093915</v>
      </c>
      <c r="O9" s="180">
        <v>113.03796955093915</v>
      </c>
      <c r="P9" s="180">
        <v>113.03796955093915</v>
      </c>
      <c r="Q9" s="180">
        <v>113.03796955093915</v>
      </c>
      <c r="R9" s="180">
        <v>113.03796955093915</v>
      </c>
      <c r="S9" s="180">
        <v>113.03796955093915</v>
      </c>
      <c r="T9" s="180">
        <v>113.03796955093915</v>
      </c>
      <c r="U9" s="180">
        <v>113.03796955093915</v>
      </c>
      <c r="V9" s="180">
        <v>113.03796955093915</v>
      </c>
      <c r="W9" s="180">
        <v>113.03796955093915</v>
      </c>
      <c r="X9" s="180">
        <v>113.03796955093915</v>
      </c>
      <c r="Y9" s="180">
        <v>113.03796955093915</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1695.5695432640871</v>
      </c>
    </row>
    <row r="10" spans="1:48" s="195" customFormat="1" x14ac:dyDescent="0.3">
      <c r="A10" s="202" t="s">
        <v>137</v>
      </c>
      <c r="B10" s="179">
        <v>15.000000000000002</v>
      </c>
      <c r="C10" s="215">
        <v>25.920576875333214</v>
      </c>
      <c r="D10" s="216">
        <f t="shared" si="1"/>
        <v>0.6</v>
      </c>
      <c r="E10" s="181"/>
      <c r="F10" s="181"/>
      <c r="G10" s="181"/>
      <c r="H10" s="181"/>
      <c r="I10" s="181"/>
      <c r="J10" s="181"/>
      <c r="K10" s="180">
        <v>15.552346125199929</v>
      </c>
      <c r="L10" s="180">
        <v>15.552346125199929</v>
      </c>
      <c r="M10" s="180">
        <v>15.552346125199929</v>
      </c>
      <c r="N10" s="180">
        <v>15.552346125199929</v>
      </c>
      <c r="O10" s="180">
        <v>15.552346125199929</v>
      </c>
      <c r="P10" s="180">
        <v>15.552346125199929</v>
      </c>
      <c r="Q10" s="180">
        <v>15.552346125199929</v>
      </c>
      <c r="R10" s="180">
        <v>15.552346125199929</v>
      </c>
      <c r="S10" s="180">
        <v>15.552346125199929</v>
      </c>
      <c r="T10" s="180">
        <v>15.552346125199929</v>
      </c>
      <c r="U10" s="180">
        <v>15.552346125199929</v>
      </c>
      <c r="V10" s="180">
        <v>15.552346125199929</v>
      </c>
      <c r="W10" s="180">
        <v>15.552346125199929</v>
      </c>
      <c r="X10" s="180">
        <v>15.552346125199929</v>
      </c>
      <c r="Y10" s="180">
        <v>15.552346125199929</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f t="shared" si="2"/>
        <v>233.28519187799895</v>
      </c>
    </row>
    <row r="11" spans="1:48" s="316" customFormat="1" x14ac:dyDescent="0.3">
      <c r="A11" s="382" t="s">
        <v>480</v>
      </c>
      <c r="B11" s="385"/>
      <c r="C11" s="386">
        <f>SUM(C5:C10)</f>
        <v>393.77358154575893</v>
      </c>
      <c r="D11" s="387">
        <f>K11/C11</f>
        <v>0.70134944314823811</v>
      </c>
      <c r="E11" s="383"/>
      <c r="F11" s="383"/>
      <c r="G11" s="383"/>
      <c r="H11" s="383"/>
      <c r="I11" s="383"/>
      <c r="J11" s="383"/>
      <c r="K11" s="185">
        <f>SUM(K5:K10)</f>
        <v>276.17288214360536</v>
      </c>
      <c r="L11" s="185">
        <f t="shared" ref="L11" si="5">SUM(L5:L10)</f>
        <v>276.17288214360536</v>
      </c>
      <c r="M11" s="185">
        <f t="shared" ref="M11:AU11" si="6">SUM(M5:M10)</f>
        <v>276.17288214360536</v>
      </c>
      <c r="N11" s="185">
        <f t="shared" si="6"/>
        <v>271.98690160461098</v>
      </c>
      <c r="O11" s="185">
        <f t="shared" si="6"/>
        <v>249.07256622673393</v>
      </c>
      <c r="P11" s="185">
        <f t="shared" si="6"/>
        <v>249.07256622673393</v>
      </c>
      <c r="Q11" s="185">
        <f t="shared" si="6"/>
        <v>249.07256622673393</v>
      </c>
      <c r="R11" s="185">
        <f t="shared" si="6"/>
        <v>249.07256622673393</v>
      </c>
      <c r="S11" s="185">
        <f t="shared" si="6"/>
        <v>249.07256622673393</v>
      </c>
      <c r="T11" s="185">
        <f t="shared" si="6"/>
        <v>249.07256622673393</v>
      </c>
      <c r="U11" s="185">
        <f t="shared" si="6"/>
        <v>249.07256622673393</v>
      </c>
      <c r="V11" s="185">
        <f t="shared" si="6"/>
        <v>175.57118511766797</v>
      </c>
      <c r="W11" s="185">
        <f t="shared" si="6"/>
        <v>175.57118511766797</v>
      </c>
      <c r="X11" s="185">
        <f t="shared" si="6"/>
        <v>175.57118511766797</v>
      </c>
      <c r="Y11" s="185">
        <f t="shared" si="6"/>
        <v>175.57118511766797</v>
      </c>
      <c r="Z11" s="185">
        <f t="shared" si="6"/>
        <v>19.086745034448739</v>
      </c>
      <c r="AA11" s="185">
        <f t="shared" si="6"/>
        <v>0</v>
      </c>
      <c r="AB11" s="185">
        <f t="shared" si="6"/>
        <v>0</v>
      </c>
      <c r="AC11" s="185">
        <f t="shared" si="6"/>
        <v>0</v>
      </c>
      <c r="AD11" s="185">
        <f t="shared" si="6"/>
        <v>0</v>
      </c>
      <c r="AE11" s="185">
        <f t="shared" si="6"/>
        <v>0</v>
      </c>
      <c r="AF11" s="185">
        <f t="shared" si="6"/>
        <v>0</v>
      </c>
      <c r="AG11" s="185">
        <f t="shared" si="6"/>
        <v>0</v>
      </c>
      <c r="AH11" s="185">
        <f t="shared" si="6"/>
        <v>0</v>
      </c>
      <c r="AI11" s="185">
        <f t="shared" si="6"/>
        <v>0</v>
      </c>
      <c r="AJ11" s="185">
        <f t="shared" si="6"/>
        <v>0</v>
      </c>
      <c r="AK11" s="185">
        <f t="shared" si="6"/>
        <v>0</v>
      </c>
      <c r="AL11" s="185">
        <f t="shared" si="6"/>
        <v>0</v>
      </c>
      <c r="AM11" s="185">
        <f t="shared" si="6"/>
        <v>0</v>
      </c>
      <c r="AN11" s="185">
        <f t="shared" si="6"/>
        <v>0</v>
      </c>
      <c r="AO11" s="185">
        <f t="shared" si="6"/>
        <v>0</v>
      </c>
      <c r="AP11" s="185">
        <f t="shared" si="6"/>
        <v>0</v>
      </c>
      <c r="AQ11" s="185">
        <f t="shared" si="6"/>
        <v>0</v>
      </c>
      <c r="AR11" s="185">
        <f t="shared" si="6"/>
        <v>0</v>
      </c>
      <c r="AS11" s="185">
        <f t="shared" si="6"/>
        <v>0</v>
      </c>
      <c r="AT11" s="185">
        <f t="shared" si="6"/>
        <v>0</v>
      </c>
      <c r="AU11" s="185">
        <f t="shared" si="6"/>
        <v>0</v>
      </c>
      <c r="AV11" s="177">
        <f>SUM(AV5:AV10)</f>
        <v>3565.384997127685</v>
      </c>
    </row>
    <row r="12" spans="1:48" s="316" customFormat="1" x14ac:dyDescent="0.3">
      <c r="A12" s="334" t="s">
        <v>481</v>
      </c>
      <c r="B12" s="188"/>
      <c r="C12" s="189"/>
      <c r="D12" s="200"/>
      <c r="E12" s="187"/>
      <c r="F12" s="187"/>
      <c r="G12" s="187"/>
      <c r="H12" s="187"/>
      <c r="I12" s="187"/>
      <c r="J12" s="187"/>
      <c r="K12" s="177">
        <f>K11-K11</f>
        <v>0</v>
      </c>
      <c r="L12" s="177">
        <f>K11-L11</f>
        <v>0</v>
      </c>
      <c r="M12" s="177">
        <f t="shared" ref="M12:AU12" si="7">L11-M11</f>
        <v>0</v>
      </c>
      <c r="N12" s="177">
        <f t="shared" si="7"/>
        <v>4.1859805389943858</v>
      </c>
      <c r="O12" s="177">
        <f t="shared" si="7"/>
        <v>22.914335377877052</v>
      </c>
      <c r="P12" s="177">
        <f t="shared" si="7"/>
        <v>0</v>
      </c>
      <c r="Q12" s="177">
        <f t="shared" si="7"/>
        <v>0</v>
      </c>
      <c r="R12" s="177">
        <f t="shared" si="7"/>
        <v>0</v>
      </c>
      <c r="S12" s="177">
        <f t="shared" si="7"/>
        <v>0</v>
      </c>
      <c r="T12" s="177">
        <f t="shared" si="7"/>
        <v>0</v>
      </c>
      <c r="U12" s="177">
        <f t="shared" si="7"/>
        <v>0</v>
      </c>
      <c r="V12" s="177">
        <f t="shared" si="7"/>
        <v>73.50138110906596</v>
      </c>
      <c r="W12" s="177">
        <f t="shared" si="7"/>
        <v>0</v>
      </c>
      <c r="X12" s="177">
        <f t="shared" si="7"/>
        <v>0</v>
      </c>
      <c r="Y12" s="177">
        <f t="shared" si="7"/>
        <v>0</v>
      </c>
      <c r="Z12" s="177">
        <f t="shared" si="7"/>
        <v>156.48444008321923</v>
      </c>
      <c r="AA12" s="177">
        <f t="shared" si="7"/>
        <v>19.086745034448739</v>
      </c>
      <c r="AB12" s="177">
        <f t="shared" si="7"/>
        <v>0</v>
      </c>
      <c r="AC12" s="177">
        <f t="shared" si="7"/>
        <v>0</v>
      </c>
      <c r="AD12" s="177">
        <f t="shared" si="7"/>
        <v>0</v>
      </c>
      <c r="AE12" s="177">
        <f t="shared" si="7"/>
        <v>0</v>
      </c>
      <c r="AF12" s="177">
        <f t="shared" si="7"/>
        <v>0</v>
      </c>
      <c r="AG12" s="177">
        <f t="shared" si="7"/>
        <v>0</v>
      </c>
      <c r="AH12" s="177">
        <f t="shared" si="7"/>
        <v>0</v>
      </c>
      <c r="AI12" s="177">
        <f t="shared" si="7"/>
        <v>0</v>
      </c>
      <c r="AJ12" s="177">
        <f t="shared" si="7"/>
        <v>0</v>
      </c>
      <c r="AK12" s="177">
        <f t="shared" si="7"/>
        <v>0</v>
      </c>
      <c r="AL12" s="177">
        <f t="shared" si="7"/>
        <v>0</v>
      </c>
      <c r="AM12" s="177">
        <f t="shared" si="7"/>
        <v>0</v>
      </c>
      <c r="AN12" s="177">
        <f t="shared" si="7"/>
        <v>0</v>
      </c>
      <c r="AO12" s="177">
        <f t="shared" si="7"/>
        <v>0</v>
      </c>
      <c r="AP12" s="177">
        <f t="shared" si="7"/>
        <v>0</v>
      </c>
      <c r="AQ12" s="177">
        <f t="shared" si="7"/>
        <v>0</v>
      </c>
      <c r="AR12" s="177">
        <f t="shared" si="7"/>
        <v>0</v>
      </c>
      <c r="AS12" s="177">
        <f t="shared" si="7"/>
        <v>0</v>
      </c>
      <c r="AT12" s="177">
        <f t="shared" si="7"/>
        <v>0</v>
      </c>
      <c r="AU12" s="177">
        <f t="shared" si="7"/>
        <v>0</v>
      </c>
    </row>
    <row r="13" spans="1:48" s="316" customFormat="1" x14ac:dyDescent="0.3">
      <c r="A13" s="334" t="s">
        <v>482</v>
      </c>
      <c r="B13" s="188"/>
      <c r="C13" s="189"/>
      <c r="D13" s="189"/>
      <c r="E13" s="187"/>
      <c r="F13" s="187"/>
      <c r="G13" s="187"/>
      <c r="H13" s="187"/>
      <c r="I13" s="187"/>
      <c r="J13" s="187"/>
      <c r="K13" s="177">
        <f>$K$11-K11</f>
        <v>0</v>
      </c>
      <c r="L13" s="177">
        <f>$K$11-L11</f>
        <v>0</v>
      </c>
      <c r="M13" s="177">
        <f t="shared" ref="M13:AU13" si="8">$K$11-M11</f>
        <v>0</v>
      </c>
      <c r="N13" s="177">
        <f t="shared" si="8"/>
        <v>4.1859805389943858</v>
      </c>
      <c r="O13" s="177">
        <f t="shared" si="8"/>
        <v>27.100315916871438</v>
      </c>
      <c r="P13" s="177">
        <f t="shared" si="8"/>
        <v>27.100315916871438</v>
      </c>
      <c r="Q13" s="177">
        <f t="shared" si="8"/>
        <v>27.100315916871438</v>
      </c>
      <c r="R13" s="177">
        <f t="shared" si="8"/>
        <v>27.100315916871438</v>
      </c>
      <c r="S13" s="177">
        <f t="shared" si="8"/>
        <v>27.100315916871438</v>
      </c>
      <c r="T13" s="177">
        <f t="shared" si="8"/>
        <v>27.100315916871438</v>
      </c>
      <c r="U13" s="177">
        <f t="shared" si="8"/>
        <v>27.100315916871438</v>
      </c>
      <c r="V13" s="177">
        <f t="shared" si="8"/>
        <v>100.6016970259374</v>
      </c>
      <c r="W13" s="177">
        <f t="shared" si="8"/>
        <v>100.6016970259374</v>
      </c>
      <c r="X13" s="177">
        <f t="shared" si="8"/>
        <v>100.6016970259374</v>
      </c>
      <c r="Y13" s="177">
        <f t="shared" si="8"/>
        <v>100.6016970259374</v>
      </c>
      <c r="Z13" s="177">
        <f t="shared" si="8"/>
        <v>257.08613710915665</v>
      </c>
      <c r="AA13" s="177">
        <f t="shared" si="8"/>
        <v>276.17288214360536</v>
      </c>
      <c r="AB13" s="177">
        <f t="shared" si="8"/>
        <v>276.17288214360536</v>
      </c>
      <c r="AC13" s="177">
        <f t="shared" si="8"/>
        <v>276.17288214360536</v>
      </c>
      <c r="AD13" s="177">
        <f t="shared" si="8"/>
        <v>276.17288214360536</v>
      </c>
      <c r="AE13" s="177">
        <f t="shared" si="8"/>
        <v>276.17288214360536</v>
      </c>
      <c r="AF13" s="177">
        <f t="shared" si="8"/>
        <v>276.17288214360536</v>
      </c>
      <c r="AG13" s="177">
        <f t="shared" si="8"/>
        <v>276.17288214360536</v>
      </c>
      <c r="AH13" s="177">
        <f t="shared" si="8"/>
        <v>276.17288214360536</v>
      </c>
      <c r="AI13" s="177">
        <f t="shared" si="8"/>
        <v>276.17288214360536</v>
      </c>
      <c r="AJ13" s="177">
        <f t="shared" si="8"/>
        <v>276.17288214360536</v>
      </c>
      <c r="AK13" s="177">
        <f t="shared" si="8"/>
        <v>276.17288214360536</v>
      </c>
      <c r="AL13" s="177">
        <f t="shared" si="8"/>
        <v>276.17288214360536</v>
      </c>
      <c r="AM13" s="177">
        <f t="shared" si="8"/>
        <v>276.17288214360536</v>
      </c>
      <c r="AN13" s="177">
        <f t="shared" si="8"/>
        <v>276.17288214360536</v>
      </c>
      <c r="AO13" s="177">
        <f t="shared" si="8"/>
        <v>276.17288214360536</v>
      </c>
      <c r="AP13" s="177">
        <f t="shared" si="8"/>
        <v>276.17288214360536</v>
      </c>
      <c r="AQ13" s="177">
        <f t="shared" si="8"/>
        <v>276.17288214360536</v>
      </c>
      <c r="AR13" s="177">
        <f t="shared" si="8"/>
        <v>276.17288214360536</v>
      </c>
      <c r="AS13" s="177">
        <f t="shared" si="8"/>
        <v>276.17288214360536</v>
      </c>
      <c r="AT13" s="177">
        <f t="shared" si="8"/>
        <v>276.17288214360536</v>
      </c>
      <c r="AU13" s="177">
        <f t="shared" si="8"/>
        <v>276.17288214360536</v>
      </c>
      <c r="AV13" s="376"/>
    </row>
    <row r="14" spans="1:48" s="316" customFormat="1" x14ac:dyDescent="0.3">
      <c r="A14" s="196" t="s">
        <v>66</v>
      </c>
      <c r="B14" s="209">
        <f>SUMPRODUCT(B5:B10,C5:C10)/C11</f>
        <v>13.128951974758388</v>
      </c>
      <c r="C14" s="198"/>
      <c r="D14" s="198"/>
      <c r="E14" s="198"/>
      <c r="F14" s="198"/>
      <c r="G14" s="198"/>
      <c r="H14" s="198"/>
      <c r="I14" s="198"/>
      <c r="J14" s="198"/>
      <c r="K14" s="198"/>
      <c r="L14" s="198"/>
      <c r="M14" s="198"/>
      <c r="N14" s="198"/>
      <c r="O14" s="198"/>
      <c r="P14" s="198"/>
      <c r="Q14" s="198"/>
      <c r="R14" s="198"/>
      <c r="S14" s="198"/>
      <c r="T14" s="198"/>
    </row>
    <row r="15" spans="1:48" x14ac:dyDescent="0.3">
      <c r="A15" s="30"/>
      <c r="B15" s="100"/>
      <c r="C15" s="30"/>
      <c r="D15" s="30"/>
      <c r="E15" s="30"/>
      <c r="F15" s="30"/>
      <c r="G15" s="30"/>
      <c r="H15" s="30"/>
      <c r="I15" s="30"/>
      <c r="J15" s="30"/>
      <c r="K15" s="30"/>
      <c r="L15" s="30"/>
      <c r="M15" s="30"/>
      <c r="N15" s="30"/>
      <c r="O15" s="30"/>
      <c r="P15" s="30"/>
      <c r="Q15" s="30"/>
      <c r="R15" s="30"/>
      <c r="S15" s="30"/>
      <c r="T15" s="30"/>
    </row>
    <row r="16" spans="1:48" ht="15.75" customHeight="1" x14ac:dyDescent="0.3">
      <c r="A16" s="518" t="s">
        <v>2</v>
      </c>
      <c r="B16" s="519"/>
      <c r="C16" s="519"/>
      <c r="D16" s="519"/>
    </row>
    <row r="17" spans="1:11" ht="44.25" customHeight="1" x14ac:dyDescent="0.3">
      <c r="A17" s="520" t="s">
        <v>570</v>
      </c>
      <c r="B17" s="521"/>
      <c r="C17" s="521"/>
      <c r="D17" s="522"/>
    </row>
    <row r="18" spans="1:11" x14ac:dyDescent="0.3">
      <c r="K18" s="316"/>
    </row>
  </sheetData>
  <mergeCells count="7">
    <mergeCell ref="AV3:AV4"/>
    <mergeCell ref="A16:D16"/>
    <mergeCell ref="A17:D17"/>
    <mergeCell ref="A3:A4"/>
    <mergeCell ref="B3:B4"/>
    <mergeCell ref="C3:C4"/>
    <mergeCell ref="D3:D4"/>
  </mergeCells>
  <pageMargins left="0.7" right="0.7" top="0.75" bottom="0.75" header="0.3" footer="0.3"/>
  <pageSetup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3777-86F7-4B69-819C-12A89220E33D}">
  <dimension ref="A1:AV2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546</v>
      </c>
    </row>
    <row r="2" spans="1:48" ht="15.75" customHeight="1"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08" t="s">
        <v>245</v>
      </c>
      <c r="B3" s="510" t="s">
        <v>0</v>
      </c>
      <c r="C3" s="510" t="s">
        <v>282</v>
      </c>
      <c r="D3" s="510" t="s">
        <v>57</v>
      </c>
      <c r="E3" s="116"/>
      <c r="F3" s="116"/>
      <c r="G3" s="116"/>
      <c r="H3" s="116"/>
      <c r="I3" s="57"/>
      <c r="J3" s="57"/>
      <c r="K3" s="17"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550" t="s">
        <v>1</v>
      </c>
    </row>
    <row r="4" spans="1:48" ht="15.75" customHeight="1" x14ac:dyDescent="0.3">
      <c r="A4" s="513"/>
      <c r="B4" s="512"/>
      <c r="C4" s="512"/>
      <c r="D4" s="511"/>
      <c r="E4" s="136">
        <v>2018</v>
      </c>
      <c r="F4" s="24">
        <f>E4+1</f>
        <v>2019</v>
      </c>
      <c r="G4" s="24">
        <f t="shared" ref="G4:AU4" si="0">F4+1</f>
        <v>2020</v>
      </c>
      <c r="H4" s="24">
        <f t="shared" si="0"/>
        <v>2021</v>
      </c>
      <c r="I4" s="24">
        <f t="shared" si="0"/>
        <v>2022</v>
      </c>
      <c r="J4" s="24">
        <f t="shared" si="0"/>
        <v>2023</v>
      </c>
      <c r="K4" s="321">
        <f t="shared" si="0"/>
        <v>2024</v>
      </c>
      <c r="L4" s="321">
        <f t="shared" si="0"/>
        <v>2025</v>
      </c>
      <c r="M4" s="321">
        <f t="shared" si="0"/>
        <v>2026</v>
      </c>
      <c r="N4" s="321">
        <f t="shared" si="0"/>
        <v>2027</v>
      </c>
      <c r="O4" s="321">
        <f t="shared" si="0"/>
        <v>2028</v>
      </c>
      <c r="P4" s="321">
        <f t="shared" si="0"/>
        <v>2029</v>
      </c>
      <c r="Q4" s="321">
        <f t="shared" si="0"/>
        <v>2030</v>
      </c>
      <c r="R4" s="321">
        <f t="shared" si="0"/>
        <v>2031</v>
      </c>
      <c r="S4" s="321">
        <f t="shared" si="0"/>
        <v>2032</v>
      </c>
      <c r="T4" s="321">
        <f t="shared" si="0"/>
        <v>2033</v>
      </c>
      <c r="U4" s="321">
        <f t="shared" si="0"/>
        <v>2034</v>
      </c>
      <c r="V4" s="321">
        <f t="shared" si="0"/>
        <v>2035</v>
      </c>
      <c r="W4" s="321">
        <f t="shared" si="0"/>
        <v>2036</v>
      </c>
      <c r="X4" s="321">
        <f t="shared" si="0"/>
        <v>2037</v>
      </c>
      <c r="Y4" s="321">
        <f t="shared" si="0"/>
        <v>2038</v>
      </c>
      <c r="Z4" s="321">
        <f t="shared" si="0"/>
        <v>2039</v>
      </c>
      <c r="AA4" s="321">
        <f t="shared" si="0"/>
        <v>2040</v>
      </c>
      <c r="AB4" s="321">
        <f t="shared" si="0"/>
        <v>2041</v>
      </c>
      <c r="AC4" s="321">
        <f t="shared" si="0"/>
        <v>2042</v>
      </c>
      <c r="AD4" s="321">
        <f t="shared" si="0"/>
        <v>2043</v>
      </c>
      <c r="AE4" s="321">
        <f t="shared" si="0"/>
        <v>2044</v>
      </c>
      <c r="AF4" s="321">
        <f t="shared" si="0"/>
        <v>2045</v>
      </c>
      <c r="AG4" s="321">
        <f t="shared" si="0"/>
        <v>2046</v>
      </c>
      <c r="AH4" s="321">
        <f t="shared" si="0"/>
        <v>2047</v>
      </c>
      <c r="AI4" s="321">
        <f t="shared" si="0"/>
        <v>2048</v>
      </c>
      <c r="AJ4" s="321">
        <f t="shared" si="0"/>
        <v>2049</v>
      </c>
      <c r="AK4" s="321">
        <f t="shared" si="0"/>
        <v>2050</v>
      </c>
      <c r="AL4" s="321">
        <f t="shared" si="0"/>
        <v>2051</v>
      </c>
      <c r="AM4" s="321">
        <f t="shared" si="0"/>
        <v>2052</v>
      </c>
      <c r="AN4" s="321">
        <f t="shared" si="0"/>
        <v>2053</v>
      </c>
      <c r="AO4" s="321">
        <f t="shared" si="0"/>
        <v>2054</v>
      </c>
      <c r="AP4" s="321">
        <f t="shared" si="0"/>
        <v>2055</v>
      </c>
      <c r="AQ4" s="321">
        <f t="shared" si="0"/>
        <v>2056</v>
      </c>
      <c r="AR4" s="321">
        <f t="shared" si="0"/>
        <v>2057</v>
      </c>
      <c r="AS4" s="321">
        <f t="shared" si="0"/>
        <v>2058</v>
      </c>
      <c r="AT4" s="321">
        <f t="shared" si="0"/>
        <v>2059</v>
      </c>
      <c r="AU4" s="321">
        <f t="shared" si="0"/>
        <v>2060</v>
      </c>
      <c r="AV4" s="551"/>
    </row>
    <row r="5" spans="1:48" s="195" customFormat="1" ht="15.75" customHeight="1" x14ac:dyDescent="0.3">
      <c r="A5" s="202" t="s">
        <v>213</v>
      </c>
      <c r="B5" s="179">
        <v>15.088847652492694</v>
      </c>
      <c r="C5" s="215">
        <v>153.50728767000001</v>
      </c>
      <c r="D5" s="388">
        <f>K5/C5</f>
        <v>0.85658170180605342</v>
      </c>
      <c r="E5" s="206"/>
      <c r="F5" s="181"/>
      <c r="G5" s="181"/>
      <c r="H5" s="181"/>
      <c r="I5" s="181"/>
      <c r="J5" s="181"/>
      <c r="K5" s="180">
        <v>131.49153371200001</v>
      </c>
      <c r="L5" s="180">
        <v>131.49153371200001</v>
      </c>
      <c r="M5" s="180">
        <v>131.49153371200001</v>
      </c>
      <c r="N5" s="180">
        <v>131.49153371200001</v>
      </c>
      <c r="O5" s="180">
        <v>131.49153371200001</v>
      </c>
      <c r="P5" s="180">
        <v>131.49153371200001</v>
      </c>
      <c r="Q5" s="180">
        <v>131.49153371200001</v>
      </c>
      <c r="R5" s="180">
        <v>131.49153371200001</v>
      </c>
      <c r="S5" s="180">
        <v>131.49153371200001</v>
      </c>
      <c r="T5" s="180">
        <v>131.49153371200001</v>
      </c>
      <c r="U5" s="180">
        <v>124.79738896000001</v>
      </c>
      <c r="V5" s="180">
        <v>124.79738896000001</v>
      </c>
      <c r="W5" s="180">
        <v>124.79738896000001</v>
      </c>
      <c r="X5" s="180">
        <v>124.79738896000001</v>
      </c>
      <c r="Y5" s="180">
        <v>124.79738896000001</v>
      </c>
      <c r="Z5" s="180">
        <v>8.8763466960000006</v>
      </c>
      <c r="AA5" s="180">
        <v>8.8763466960000006</v>
      </c>
      <c r="AB5" s="180">
        <v>8.8763466960000006</v>
      </c>
      <c r="AC5" s="180">
        <v>8.8763466960000006</v>
      </c>
      <c r="AD5" s="180">
        <v>8.8763466960000006</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41">
        <f>SUM(E5:AU5)</f>
        <v>1983.2840154</v>
      </c>
    </row>
    <row r="6" spans="1:48" s="195" customFormat="1" ht="15.75" customHeight="1" x14ac:dyDescent="0.3">
      <c r="A6" s="202" t="s">
        <v>276</v>
      </c>
      <c r="B6" s="179">
        <v>11.999999999999998</v>
      </c>
      <c r="C6" s="215">
        <v>94.288713252845668</v>
      </c>
      <c r="D6" s="388">
        <f t="shared" ref="D6:D14" si="1">K6/C6</f>
        <v>0.91204068394943816</v>
      </c>
      <c r="E6" s="206"/>
      <c r="F6" s="181"/>
      <c r="G6" s="181"/>
      <c r="H6" s="181"/>
      <c r="I6" s="181"/>
      <c r="J6" s="181"/>
      <c r="K6" s="180">
        <v>85.995142523837814</v>
      </c>
      <c r="L6" s="180">
        <v>85.995142523837814</v>
      </c>
      <c r="M6" s="180">
        <v>85.995142523837814</v>
      </c>
      <c r="N6" s="180">
        <v>85.995142523837814</v>
      </c>
      <c r="O6" s="180">
        <v>85.995142523837814</v>
      </c>
      <c r="P6" s="180">
        <v>85.995142523837814</v>
      </c>
      <c r="Q6" s="180">
        <v>85.995142523837814</v>
      </c>
      <c r="R6" s="180">
        <v>85.995142523837814</v>
      </c>
      <c r="S6" s="180">
        <v>85.995142523837814</v>
      </c>
      <c r="T6" s="180">
        <v>85.995142523837814</v>
      </c>
      <c r="U6" s="180">
        <v>85.995142523837814</v>
      </c>
      <c r="V6" s="180">
        <v>85.995142523837814</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9" si="2">SUM(E6:AU6)</f>
        <v>1031.9417102860536</v>
      </c>
    </row>
    <row r="7" spans="1:48" s="195" customFormat="1" ht="15.75" customHeight="1" x14ac:dyDescent="0.3">
      <c r="A7" s="202" t="s">
        <v>279</v>
      </c>
      <c r="B7" s="179">
        <v>12.000000000000002</v>
      </c>
      <c r="C7" s="215">
        <v>63.061376784662471</v>
      </c>
      <c r="D7" s="388">
        <f t="shared" si="1"/>
        <v>0.85714285714285721</v>
      </c>
      <c r="E7" s="206"/>
      <c r="F7" s="181"/>
      <c r="G7" s="181"/>
      <c r="H7" s="181"/>
      <c r="I7" s="181"/>
      <c r="J7" s="181"/>
      <c r="K7" s="180">
        <v>54.052608672567835</v>
      </c>
      <c r="L7" s="180">
        <v>54.052608672567835</v>
      </c>
      <c r="M7" s="180">
        <v>54.052608672567835</v>
      </c>
      <c r="N7" s="180">
        <v>54.052608672567835</v>
      </c>
      <c r="O7" s="180">
        <v>54.052608672567835</v>
      </c>
      <c r="P7" s="180">
        <v>54.052608672567835</v>
      </c>
      <c r="Q7" s="180">
        <v>54.052608672567835</v>
      </c>
      <c r="R7" s="180">
        <v>54.052608672567835</v>
      </c>
      <c r="S7" s="180">
        <v>54.052608672567835</v>
      </c>
      <c r="T7" s="180">
        <v>54.052608672567835</v>
      </c>
      <c r="U7" s="180">
        <v>54.052608672567835</v>
      </c>
      <c r="V7" s="180">
        <v>54.052608672567835</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si="2"/>
        <v>648.63130407081417</v>
      </c>
    </row>
    <row r="8" spans="1:48" s="195" customFormat="1" ht="15.75" customHeight="1" x14ac:dyDescent="0.3">
      <c r="A8" s="202" t="s">
        <v>277</v>
      </c>
      <c r="B8" s="179">
        <v>11.999999999999998</v>
      </c>
      <c r="C8" s="215">
        <v>59.053860334500008</v>
      </c>
      <c r="D8" s="388">
        <f t="shared" si="1"/>
        <v>0.8812905313633741</v>
      </c>
      <c r="E8" s="206"/>
      <c r="F8" s="181"/>
      <c r="G8" s="181"/>
      <c r="H8" s="181"/>
      <c r="I8" s="181"/>
      <c r="J8" s="181"/>
      <c r="K8" s="180">
        <v>52.043607953249996</v>
      </c>
      <c r="L8" s="180">
        <v>52.043607953249996</v>
      </c>
      <c r="M8" s="180">
        <v>52.043607953249996</v>
      </c>
      <c r="N8" s="180">
        <v>52.043607953249996</v>
      </c>
      <c r="O8" s="180">
        <v>52.043607953249996</v>
      </c>
      <c r="P8" s="180">
        <v>52.043607953249996</v>
      </c>
      <c r="Q8" s="180">
        <v>52.043607953249996</v>
      </c>
      <c r="R8" s="180">
        <v>52.043607953249996</v>
      </c>
      <c r="S8" s="180">
        <v>52.043607953249996</v>
      </c>
      <c r="T8" s="180">
        <v>52.043607953249996</v>
      </c>
      <c r="U8" s="180">
        <v>52.043607953249996</v>
      </c>
      <c r="V8" s="180">
        <v>52.043607953249996</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si="2"/>
        <v>624.52329543899998</v>
      </c>
    </row>
    <row r="9" spans="1:48" s="195" customFormat="1" ht="15.75" customHeight="1" x14ac:dyDescent="0.3">
      <c r="A9" s="202" t="s">
        <v>275</v>
      </c>
      <c r="B9" s="179">
        <v>12.000000000000002</v>
      </c>
      <c r="C9" s="215">
        <v>31.384947726954628</v>
      </c>
      <c r="D9" s="388">
        <f t="shared" si="1"/>
        <v>0.80229251950428482</v>
      </c>
      <c r="E9" s="206"/>
      <c r="F9" s="181"/>
      <c r="G9" s="181"/>
      <c r="H9" s="181"/>
      <c r="I9" s="181"/>
      <c r="J9" s="181"/>
      <c r="K9" s="180">
        <v>25.179908786368706</v>
      </c>
      <c r="L9" s="180">
        <v>25.179908786368706</v>
      </c>
      <c r="M9" s="180">
        <v>25.179908786368706</v>
      </c>
      <c r="N9" s="180">
        <v>25.179908786368706</v>
      </c>
      <c r="O9" s="180">
        <v>25.179908786368706</v>
      </c>
      <c r="P9" s="180">
        <v>25.179908786368706</v>
      </c>
      <c r="Q9" s="180">
        <v>25.179908786368706</v>
      </c>
      <c r="R9" s="180">
        <v>25.179908786368706</v>
      </c>
      <c r="S9" s="180">
        <v>25.179908786368706</v>
      </c>
      <c r="T9" s="180">
        <v>25.179908786368706</v>
      </c>
      <c r="U9" s="180">
        <v>25.179908786368706</v>
      </c>
      <c r="V9" s="180">
        <v>25.179908786368706</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302.1589054364245</v>
      </c>
    </row>
    <row r="10" spans="1:48" s="195" customFormat="1" ht="15.75" customHeight="1" x14ac:dyDescent="0.3">
      <c r="A10" s="202" t="s">
        <v>280</v>
      </c>
      <c r="B10" s="179">
        <v>11.999999999999998</v>
      </c>
      <c r="C10" s="215">
        <v>27.079859144279144</v>
      </c>
      <c r="D10" s="388">
        <f t="shared" si="1"/>
        <v>0.9021719154845681</v>
      </c>
      <c r="E10" s="206"/>
      <c r="F10" s="181"/>
      <c r="G10" s="181"/>
      <c r="H10" s="181"/>
      <c r="I10" s="181"/>
      <c r="J10" s="181"/>
      <c r="K10" s="180">
        <v>24.430688395246612</v>
      </c>
      <c r="L10" s="180">
        <v>24.430688395246612</v>
      </c>
      <c r="M10" s="180">
        <v>24.430688395246612</v>
      </c>
      <c r="N10" s="180">
        <v>24.430688395246612</v>
      </c>
      <c r="O10" s="180">
        <v>24.430688395246612</v>
      </c>
      <c r="P10" s="180">
        <v>24.430688395246612</v>
      </c>
      <c r="Q10" s="180">
        <v>24.430688395246612</v>
      </c>
      <c r="R10" s="180">
        <v>24.430688395246612</v>
      </c>
      <c r="S10" s="180">
        <v>24.430688395246612</v>
      </c>
      <c r="T10" s="180">
        <v>24.430688395246612</v>
      </c>
      <c r="U10" s="180">
        <v>24.430688395246612</v>
      </c>
      <c r="V10" s="180">
        <v>24.430688395246612</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f t="shared" ref="AV10:AV12" si="3">SUM(E10:AU10)</f>
        <v>293.16826074295938</v>
      </c>
    </row>
    <row r="11" spans="1:48" s="195" customFormat="1" ht="15.75" customHeight="1" x14ac:dyDescent="0.3">
      <c r="A11" s="202" t="s">
        <v>543</v>
      </c>
      <c r="B11" s="179">
        <v>11.999999999999998</v>
      </c>
      <c r="C11" s="215">
        <v>24.639187499999998</v>
      </c>
      <c r="D11" s="388">
        <f t="shared" si="1"/>
        <v>0.79999999999999993</v>
      </c>
      <c r="E11" s="206"/>
      <c r="F11" s="181"/>
      <c r="G11" s="181"/>
      <c r="H11" s="181"/>
      <c r="I11" s="181"/>
      <c r="J11" s="181"/>
      <c r="K11" s="180">
        <v>19.711349999999996</v>
      </c>
      <c r="L11" s="180">
        <v>19.711349999999996</v>
      </c>
      <c r="M11" s="180">
        <v>19.711349999999996</v>
      </c>
      <c r="N11" s="180">
        <v>19.711349999999996</v>
      </c>
      <c r="O11" s="180">
        <v>19.711349999999996</v>
      </c>
      <c r="P11" s="180">
        <v>19.711349999999996</v>
      </c>
      <c r="Q11" s="180">
        <v>19.711349999999996</v>
      </c>
      <c r="R11" s="180">
        <v>19.711349999999996</v>
      </c>
      <c r="S11" s="180">
        <v>19.711349999999996</v>
      </c>
      <c r="T11" s="180">
        <v>19.711349999999996</v>
      </c>
      <c r="U11" s="180">
        <v>19.711349999999996</v>
      </c>
      <c r="V11" s="180">
        <v>19.711349999999996</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f t="shared" si="3"/>
        <v>236.53619999999989</v>
      </c>
    </row>
    <row r="12" spans="1:48" s="195" customFormat="1" ht="15.75" customHeight="1" x14ac:dyDescent="0.3">
      <c r="A12" s="202" t="s">
        <v>281</v>
      </c>
      <c r="B12" s="179">
        <v>12.000000000000002</v>
      </c>
      <c r="C12" s="215">
        <v>23.583800242027067</v>
      </c>
      <c r="D12" s="388">
        <f t="shared" si="1"/>
        <v>0.82853997430616322</v>
      </c>
      <c r="E12" s="206"/>
      <c r="F12" s="181"/>
      <c r="G12" s="181"/>
      <c r="H12" s="181"/>
      <c r="I12" s="181"/>
      <c r="J12" s="181"/>
      <c r="K12" s="180">
        <v>19.540121246570791</v>
      </c>
      <c r="L12" s="180">
        <v>19.540121246570791</v>
      </c>
      <c r="M12" s="180">
        <v>19.540121246570791</v>
      </c>
      <c r="N12" s="180">
        <v>19.540121246570791</v>
      </c>
      <c r="O12" s="180">
        <v>19.540121246570791</v>
      </c>
      <c r="P12" s="180">
        <v>19.540121246570791</v>
      </c>
      <c r="Q12" s="180">
        <v>19.540121246570791</v>
      </c>
      <c r="R12" s="180">
        <v>19.540121246570791</v>
      </c>
      <c r="S12" s="180">
        <v>19.540121246570791</v>
      </c>
      <c r="T12" s="180">
        <v>19.540121246570791</v>
      </c>
      <c r="U12" s="180">
        <v>19.540121246570791</v>
      </c>
      <c r="V12" s="180">
        <v>19.540121246570791</v>
      </c>
      <c r="W12" s="180">
        <v>0</v>
      </c>
      <c r="X12" s="180">
        <v>0</v>
      </c>
      <c r="Y12" s="180">
        <v>0</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0">
        <f t="shared" si="3"/>
        <v>234.48145495884944</v>
      </c>
    </row>
    <row r="13" spans="1:48" s="195" customFormat="1" ht="15.75" customHeight="1" x14ac:dyDescent="0.3">
      <c r="A13" s="202" t="s">
        <v>278</v>
      </c>
      <c r="B13" s="179">
        <v>9</v>
      </c>
      <c r="C13" s="215">
        <v>18.148023408188248</v>
      </c>
      <c r="D13" s="388">
        <f t="shared" si="1"/>
        <v>0.79999999999999993</v>
      </c>
      <c r="E13" s="206"/>
      <c r="F13" s="181"/>
      <c r="G13" s="181"/>
      <c r="H13" s="181"/>
      <c r="I13" s="181"/>
      <c r="J13" s="181"/>
      <c r="K13" s="180">
        <v>14.518418726550596</v>
      </c>
      <c r="L13" s="180">
        <v>14.518418726550596</v>
      </c>
      <c r="M13" s="180">
        <v>14.518418726550596</v>
      </c>
      <c r="N13" s="180">
        <v>14.518418726550596</v>
      </c>
      <c r="O13" s="180">
        <v>14.518418726550596</v>
      </c>
      <c r="P13" s="180">
        <v>14.518418726550596</v>
      </c>
      <c r="Q13" s="180">
        <v>14.518418726550596</v>
      </c>
      <c r="R13" s="180">
        <v>14.518418726550596</v>
      </c>
      <c r="S13" s="180">
        <v>14.518418726550596</v>
      </c>
      <c r="T13" s="180">
        <v>0</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f t="shared" ref="AV13:AV14" si="4">SUM(E13:AU13)</f>
        <v>130.66576853895535</v>
      </c>
    </row>
    <row r="14" spans="1:48" s="195" customFormat="1" ht="15.75" customHeight="1" x14ac:dyDescent="0.3">
      <c r="A14" s="202" t="s">
        <v>544</v>
      </c>
      <c r="B14" s="179">
        <v>12</v>
      </c>
      <c r="C14" s="215">
        <v>1.1891700000000001</v>
      </c>
      <c r="D14" s="388">
        <f t="shared" si="1"/>
        <v>0.80000000000000016</v>
      </c>
      <c r="E14" s="206"/>
      <c r="F14" s="181"/>
      <c r="G14" s="181"/>
      <c r="H14" s="181"/>
      <c r="I14" s="181"/>
      <c r="J14" s="181"/>
      <c r="K14" s="180">
        <v>0.95133600000000018</v>
      </c>
      <c r="L14" s="180">
        <v>0.95133600000000018</v>
      </c>
      <c r="M14" s="180">
        <v>0.95133600000000018</v>
      </c>
      <c r="N14" s="180">
        <v>0.95133600000000018</v>
      </c>
      <c r="O14" s="180">
        <v>0.95133600000000018</v>
      </c>
      <c r="P14" s="180">
        <v>0.95133600000000018</v>
      </c>
      <c r="Q14" s="180">
        <v>0.95133600000000018</v>
      </c>
      <c r="R14" s="180">
        <v>0.95133600000000018</v>
      </c>
      <c r="S14" s="180">
        <v>0.95133600000000018</v>
      </c>
      <c r="T14" s="180">
        <v>0.95133600000000018</v>
      </c>
      <c r="U14" s="180">
        <v>0.95133600000000018</v>
      </c>
      <c r="V14" s="180">
        <v>0.95133600000000018</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f t="shared" si="4"/>
        <v>11.416032000000001</v>
      </c>
    </row>
    <row r="15" spans="1:48" s="316" customFormat="1" ht="15.75" customHeight="1" x14ac:dyDescent="0.3">
      <c r="A15" s="382" t="s">
        <v>480</v>
      </c>
      <c r="B15" s="385"/>
      <c r="C15" s="386">
        <f>SUM(C5:C14)</f>
        <v>495.93622606345724</v>
      </c>
      <c r="D15" s="389">
        <f>K15/C15</f>
        <v>0.86284222351129214</v>
      </c>
      <c r="E15" s="187"/>
      <c r="F15" s="187"/>
      <c r="G15" s="187"/>
      <c r="H15" s="187"/>
      <c r="I15" s="367"/>
      <c r="J15" s="367"/>
      <c r="K15" s="185">
        <f t="shared" ref="K15:AV15" si="5">SUM(K5:K14)</f>
        <v>427.91471601639228</v>
      </c>
      <c r="L15" s="185">
        <f t="shared" si="5"/>
        <v>427.91471601639228</v>
      </c>
      <c r="M15" s="185">
        <f t="shared" ref="M15:AU15" si="6">SUM(M5:M14)</f>
        <v>427.91471601639228</v>
      </c>
      <c r="N15" s="185">
        <f t="shared" si="6"/>
        <v>427.91471601639228</v>
      </c>
      <c r="O15" s="185">
        <f t="shared" si="6"/>
        <v>427.91471601639228</v>
      </c>
      <c r="P15" s="185">
        <f t="shared" si="6"/>
        <v>427.91471601639228</v>
      </c>
      <c r="Q15" s="185">
        <f t="shared" si="6"/>
        <v>427.91471601639228</v>
      </c>
      <c r="R15" s="185">
        <f t="shared" si="6"/>
        <v>427.91471601639228</v>
      </c>
      <c r="S15" s="185">
        <f t="shared" si="6"/>
        <v>427.91471601639228</v>
      </c>
      <c r="T15" s="185">
        <f t="shared" si="6"/>
        <v>413.3962972898417</v>
      </c>
      <c r="U15" s="185">
        <f t="shared" si="6"/>
        <v>406.7021525378417</v>
      </c>
      <c r="V15" s="185">
        <f t="shared" si="6"/>
        <v>406.7021525378417</v>
      </c>
      <c r="W15" s="185">
        <f t="shared" si="6"/>
        <v>124.79738896000001</v>
      </c>
      <c r="X15" s="185">
        <f t="shared" si="6"/>
        <v>124.79738896000001</v>
      </c>
      <c r="Y15" s="185">
        <f t="shared" si="6"/>
        <v>124.79738896000001</v>
      </c>
      <c r="Z15" s="185">
        <f t="shared" si="6"/>
        <v>8.8763466960000006</v>
      </c>
      <c r="AA15" s="185">
        <f t="shared" si="6"/>
        <v>8.8763466960000006</v>
      </c>
      <c r="AB15" s="185">
        <f t="shared" si="6"/>
        <v>8.8763466960000006</v>
      </c>
      <c r="AC15" s="185">
        <f t="shared" si="6"/>
        <v>8.8763466960000006</v>
      </c>
      <c r="AD15" s="185">
        <f t="shared" si="6"/>
        <v>8.8763466960000006</v>
      </c>
      <c r="AE15" s="185">
        <f t="shared" si="6"/>
        <v>0</v>
      </c>
      <c r="AF15" s="185">
        <f t="shared" si="6"/>
        <v>0</v>
      </c>
      <c r="AG15" s="185">
        <f t="shared" si="6"/>
        <v>0</v>
      </c>
      <c r="AH15" s="185">
        <f t="shared" si="6"/>
        <v>0</v>
      </c>
      <c r="AI15" s="185">
        <f t="shared" si="6"/>
        <v>0</v>
      </c>
      <c r="AJ15" s="185">
        <f t="shared" si="6"/>
        <v>0</v>
      </c>
      <c r="AK15" s="185">
        <f t="shared" si="6"/>
        <v>0</v>
      </c>
      <c r="AL15" s="185">
        <f t="shared" si="6"/>
        <v>0</v>
      </c>
      <c r="AM15" s="185">
        <f t="shared" si="6"/>
        <v>0</v>
      </c>
      <c r="AN15" s="185">
        <f t="shared" si="6"/>
        <v>0</v>
      </c>
      <c r="AO15" s="185">
        <f t="shared" si="6"/>
        <v>0</v>
      </c>
      <c r="AP15" s="185">
        <f t="shared" si="6"/>
        <v>0</v>
      </c>
      <c r="AQ15" s="185">
        <f t="shared" si="6"/>
        <v>0</v>
      </c>
      <c r="AR15" s="185">
        <f t="shared" si="6"/>
        <v>0</v>
      </c>
      <c r="AS15" s="185">
        <f t="shared" si="6"/>
        <v>0</v>
      </c>
      <c r="AT15" s="185">
        <f t="shared" si="6"/>
        <v>0</v>
      </c>
      <c r="AU15" s="185">
        <f t="shared" si="6"/>
        <v>0</v>
      </c>
      <c r="AV15" s="177">
        <f t="shared" si="5"/>
        <v>5496.8069468730564</v>
      </c>
    </row>
    <row r="16" spans="1:48" s="316" customFormat="1" ht="15.75" customHeight="1" x14ac:dyDescent="0.3">
      <c r="A16" s="334" t="s">
        <v>481</v>
      </c>
      <c r="B16" s="188"/>
      <c r="C16" s="189"/>
      <c r="D16" s="200"/>
      <c r="E16" s="187"/>
      <c r="F16" s="187"/>
      <c r="G16" s="187"/>
      <c r="H16" s="187"/>
      <c r="I16" s="367"/>
      <c r="J16" s="367"/>
      <c r="K16" s="177">
        <f>K15-K15</f>
        <v>0</v>
      </c>
      <c r="L16" s="177">
        <f>K15-L15</f>
        <v>0</v>
      </c>
      <c r="M16" s="177">
        <f t="shared" ref="M16:AU16" si="7">L15-M15</f>
        <v>0</v>
      </c>
      <c r="N16" s="177">
        <f t="shared" si="7"/>
        <v>0</v>
      </c>
      <c r="O16" s="177">
        <f t="shared" si="7"/>
        <v>0</v>
      </c>
      <c r="P16" s="177">
        <f t="shared" si="7"/>
        <v>0</v>
      </c>
      <c r="Q16" s="177">
        <f t="shared" si="7"/>
        <v>0</v>
      </c>
      <c r="R16" s="177">
        <f t="shared" si="7"/>
        <v>0</v>
      </c>
      <c r="S16" s="177">
        <f t="shared" si="7"/>
        <v>0</v>
      </c>
      <c r="T16" s="177">
        <f t="shared" si="7"/>
        <v>14.518418726550578</v>
      </c>
      <c r="U16" s="177">
        <f t="shared" si="7"/>
        <v>6.6941447519999997</v>
      </c>
      <c r="V16" s="177">
        <f t="shared" si="7"/>
        <v>0</v>
      </c>
      <c r="W16" s="177">
        <f t="shared" si="7"/>
        <v>281.90476357784166</v>
      </c>
      <c r="X16" s="177">
        <f t="shared" si="7"/>
        <v>0</v>
      </c>
      <c r="Y16" s="177">
        <f t="shared" si="7"/>
        <v>0</v>
      </c>
      <c r="Z16" s="177">
        <f t="shared" si="7"/>
        <v>115.92104226400001</v>
      </c>
      <c r="AA16" s="177">
        <f t="shared" si="7"/>
        <v>0</v>
      </c>
      <c r="AB16" s="177">
        <f t="shared" si="7"/>
        <v>0</v>
      </c>
      <c r="AC16" s="177">
        <f t="shared" si="7"/>
        <v>0</v>
      </c>
      <c r="AD16" s="177">
        <f t="shared" si="7"/>
        <v>0</v>
      </c>
      <c r="AE16" s="177">
        <f t="shared" si="7"/>
        <v>8.8763466960000006</v>
      </c>
      <c r="AF16" s="177">
        <f t="shared" si="7"/>
        <v>0</v>
      </c>
      <c r="AG16" s="177">
        <f t="shared" si="7"/>
        <v>0</v>
      </c>
      <c r="AH16" s="177">
        <f t="shared" si="7"/>
        <v>0</v>
      </c>
      <c r="AI16" s="177">
        <f t="shared" si="7"/>
        <v>0</v>
      </c>
      <c r="AJ16" s="177">
        <f t="shared" si="7"/>
        <v>0</v>
      </c>
      <c r="AK16" s="177">
        <f t="shared" si="7"/>
        <v>0</v>
      </c>
      <c r="AL16" s="177">
        <f t="shared" si="7"/>
        <v>0</v>
      </c>
      <c r="AM16" s="177">
        <f t="shared" si="7"/>
        <v>0</v>
      </c>
      <c r="AN16" s="177">
        <f t="shared" si="7"/>
        <v>0</v>
      </c>
      <c r="AO16" s="177">
        <f t="shared" si="7"/>
        <v>0</v>
      </c>
      <c r="AP16" s="177">
        <f t="shared" si="7"/>
        <v>0</v>
      </c>
      <c r="AQ16" s="177">
        <f t="shared" si="7"/>
        <v>0</v>
      </c>
      <c r="AR16" s="177">
        <f t="shared" si="7"/>
        <v>0</v>
      </c>
      <c r="AS16" s="177">
        <f t="shared" si="7"/>
        <v>0</v>
      </c>
      <c r="AT16" s="177">
        <f t="shared" si="7"/>
        <v>0</v>
      </c>
      <c r="AU16" s="177">
        <f t="shared" si="7"/>
        <v>0</v>
      </c>
    </row>
    <row r="17" spans="1:48" s="316" customFormat="1" ht="15.75" customHeight="1" x14ac:dyDescent="0.3">
      <c r="A17" s="334" t="s">
        <v>482</v>
      </c>
      <c r="B17" s="188"/>
      <c r="C17" s="189"/>
      <c r="D17" s="189"/>
      <c r="E17" s="187"/>
      <c r="F17" s="187"/>
      <c r="G17" s="187"/>
      <c r="H17" s="187"/>
      <c r="I17" s="367"/>
      <c r="J17" s="367"/>
      <c r="K17" s="177">
        <f>$K$15-K15</f>
        <v>0</v>
      </c>
      <c r="L17" s="177">
        <f>$K$15-L15</f>
        <v>0</v>
      </c>
      <c r="M17" s="177">
        <f t="shared" ref="M17:AU17" si="8">$K$15-M15</f>
        <v>0</v>
      </c>
      <c r="N17" s="177">
        <f t="shared" si="8"/>
        <v>0</v>
      </c>
      <c r="O17" s="177">
        <f t="shared" si="8"/>
        <v>0</v>
      </c>
      <c r="P17" s="177">
        <f t="shared" si="8"/>
        <v>0</v>
      </c>
      <c r="Q17" s="177">
        <f t="shared" si="8"/>
        <v>0</v>
      </c>
      <c r="R17" s="177">
        <f t="shared" si="8"/>
        <v>0</v>
      </c>
      <c r="S17" s="177">
        <f t="shared" si="8"/>
        <v>0</v>
      </c>
      <c r="T17" s="177">
        <f t="shared" si="8"/>
        <v>14.518418726550578</v>
      </c>
      <c r="U17" s="177">
        <f t="shared" si="8"/>
        <v>21.212563478550578</v>
      </c>
      <c r="V17" s="177">
        <f t="shared" si="8"/>
        <v>21.212563478550578</v>
      </c>
      <c r="W17" s="177">
        <f t="shared" si="8"/>
        <v>303.11732705639224</v>
      </c>
      <c r="X17" s="177">
        <f t="shared" si="8"/>
        <v>303.11732705639224</v>
      </c>
      <c r="Y17" s="177">
        <f t="shared" si="8"/>
        <v>303.11732705639224</v>
      </c>
      <c r="Z17" s="177">
        <f t="shared" si="8"/>
        <v>419.03836932039229</v>
      </c>
      <c r="AA17" s="177">
        <f t="shared" si="8"/>
        <v>419.03836932039229</v>
      </c>
      <c r="AB17" s="177">
        <f t="shared" si="8"/>
        <v>419.03836932039229</v>
      </c>
      <c r="AC17" s="177">
        <f t="shared" si="8"/>
        <v>419.03836932039229</v>
      </c>
      <c r="AD17" s="177">
        <f t="shared" si="8"/>
        <v>419.03836932039229</v>
      </c>
      <c r="AE17" s="177">
        <f t="shared" si="8"/>
        <v>427.91471601639228</v>
      </c>
      <c r="AF17" s="177">
        <f t="shared" si="8"/>
        <v>427.91471601639228</v>
      </c>
      <c r="AG17" s="177">
        <f t="shared" si="8"/>
        <v>427.91471601639228</v>
      </c>
      <c r="AH17" s="177">
        <f t="shared" si="8"/>
        <v>427.91471601639228</v>
      </c>
      <c r="AI17" s="177">
        <f t="shared" si="8"/>
        <v>427.91471601639228</v>
      </c>
      <c r="AJ17" s="177">
        <f t="shared" si="8"/>
        <v>427.91471601639228</v>
      </c>
      <c r="AK17" s="177">
        <f t="shared" si="8"/>
        <v>427.91471601639228</v>
      </c>
      <c r="AL17" s="177">
        <f t="shared" si="8"/>
        <v>427.91471601639228</v>
      </c>
      <c r="AM17" s="177">
        <f t="shared" si="8"/>
        <v>427.91471601639228</v>
      </c>
      <c r="AN17" s="177">
        <f t="shared" si="8"/>
        <v>427.91471601639228</v>
      </c>
      <c r="AO17" s="177">
        <f t="shared" si="8"/>
        <v>427.91471601639228</v>
      </c>
      <c r="AP17" s="177">
        <f t="shared" si="8"/>
        <v>427.91471601639228</v>
      </c>
      <c r="AQ17" s="177">
        <f t="shared" si="8"/>
        <v>427.91471601639228</v>
      </c>
      <c r="AR17" s="177">
        <f t="shared" si="8"/>
        <v>427.91471601639228</v>
      </c>
      <c r="AS17" s="177">
        <f t="shared" si="8"/>
        <v>427.91471601639228</v>
      </c>
      <c r="AT17" s="177">
        <f t="shared" si="8"/>
        <v>427.91471601639228</v>
      </c>
      <c r="AU17" s="177">
        <f t="shared" si="8"/>
        <v>427.91471601639228</v>
      </c>
      <c r="AV17" s="376"/>
    </row>
    <row r="18" spans="1:48" s="316" customFormat="1" ht="15.75" customHeight="1" x14ac:dyDescent="0.3">
      <c r="A18" s="196" t="s">
        <v>66</v>
      </c>
      <c r="B18" s="209">
        <f>SUMPRODUCT(B5:B14,C5:C14)/C15</f>
        <v>12.846311547488632</v>
      </c>
      <c r="C18" s="198"/>
      <c r="D18" s="198"/>
      <c r="E18" s="198"/>
      <c r="F18" s="198"/>
      <c r="G18" s="198"/>
      <c r="H18" s="198"/>
      <c r="I18" s="198"/>
      <c r="J18" s="198"/>
      <c r="K18" s="198"/>
      <c r="L18" s="198"/>
      <c r="M18" s="198"/>
      <c r="N18" s="198"/>
      <c r="O18" s="198"/>
      <c r="P18" s="198"/>
      <c r="Q18" s="198"/>
      <c r="R18" s="198"/>
      <c r="S18" s="198"/>
      <c r="T18" s="198"/>
    </row>
    <row r="19" spans="1:48" ht="15.75" customHeight="1" x14ac:dyDescent="0.3">
      <c r="A19" s="30"/>
      <c r="B19" s="100"/>
      <c r="C19" s="30"/>
      <c r="D19" s="30"/>
      <c r="E19" s="30"/>
      <c r="F19" s="30"/>
      <c r="G19" s="30"/>
      <c r="H19" s="30"/>
      <c r="I19" s="30"/>
      <c r="J19" s="30"/>
      <c r="K19" s="30"/>
      <c r="L19" s="30"/>
      <c r="M19" s="30"/>
      <c r="N19" s="30"/>
      <c r="O19" s="30"/>
      <c r="P19" s="30"/>
      <c r="Q19" s="30"/>
      <c r="R19" s="30"/>
      <c r="S19" s="30"/>
      <c r="T19" s="30"/>
    </row>
    <row r="20" spans="1:48" x14ac:dyDescent="0.3">
      <c r="A20" s="518" t="s">
        <v>2</v>
      </c>
      <c r="B20" s="519"/>
      <c r="C20" s="519"/>
      <c r="D20" s="519"/>
    </row>
    <row r="21" spans="1:48" ht="30.75" customHeight="1" x14ac:dyDescent="0.3">
      <c r="A21" s="520" t="s">
        <v>545</v>
      </c>
      <c r="B21" s="521"/>
      <c r="C21" s="521"/>
      <c r="D21" s="522"/>
    </row>
    <row r="22" spans="1:48" ht="15.75" customHeight="1" x14ac:dyDescent="0.3"/>
    <row r="23" spans="1:48" ht="15.75" customHeight="1" x14ac:dyDescent="0.3"/>
  </sheetData>
  <mergeCells count="7">
    <mergeCell ref="AV3:AV4"/>
    <mergeCell ref="A20:D20"/>
    <mergeCell ref="A21:D21"/>
    <mergeCell ref="A3:A4"/>
    <mergeCell ref="B3:B4"/>
    <mergeCell ref="C3:C4"/>
    <mergeCell ref="D3:D4"/>
  </mergeCells>
  <pageMargins left="0.7" right="0.7" top="0.75" bottom="0.75" header="0.3" footer="0.3"/>
  <pageSetup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07D9-8AB8-4304-81F5-10C48915CECB}">
  <dimension ref="A1:AV34"/>
  <sheetViews>
    <sheetView workbookViewId="0">
      <selection activeCell="A25" sqref="A25:L2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547</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08" t="s">
        <v>245</v>
      </c>
      <c r="B3" s="510" t="s">
        <v>0</v>
      </c>
      <c r="C3" s="510" t="s">
        <v>282</v>
      </c>
      <c r="D3" s="510" t="s">
        <v>57</v>
      </c>
      <c r="E3" s="17"/>
      <c r="F3" s="50"/>
      <c r="G3" s="50"/>
      <c r="H3" s="50"/>
      <c r="I3" s="110"/>
      <c r="J3" s="284"/>
      <c r="K3" s="284"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514" t="s">
        <v>1</v>
      </c>
    </row>
    <row r="4" spans="1:48" ht="15.75" customHeight="1" x14ac:dyDescent="0.3">
      <c r="A4" s="513"/>
      <c r="B4" s="512"/>
      <c r="C4" s="512"/>
      <c r="D4" s="515"/>
      <c r="E4" s="1">
        <v>2018</v>
      </c>
      <c r="F4" s="1">
        <f>E4+1</f>
        <v>2019</v>
      </c>
      <c r="G4" s="1">
        <f t="shared" ref="G4:J4" si="0">F4+1</f>
        <v>2020</v>
      </c>
      <c r="H4" s="1">
        <f t="shared" si="0"/>
        <v>2021</v>
      </c>
      <c r="I4" s="1">
        <f t="shared" si="0"/>
        <v>2022</v>
      </c>
      <c r="J4" s="1">
        <f t="shared" si="0"/>
        <v>2023</v>
      </c>
      <c r="K4" s="140">
        <f t="shared" ref="K4:W4" si="1">J4+1</f>
        <v>2024</v>
      </c>
      <c r="L4" s="140">
        <f t="shared" si="1"/>
        <v>2025</v>
      </c>
      <c r="M4" s="140">
        <f t="shared" si="1"/>
        <v>2026</v>
      </c>
      <c r="N4" s="140">
        <f t="shared" si="1"/>
        <v>2027</v>
      </c>
      <c r="O4" s="140">
        <f t="shared" si="1"/>
        <v>2028</v>
      </c>
      <c r="P4" s="140">
        <f t="shared" si="1"/>
        <v>2029</v>
      </c>
      <c r="Q4" s="140">
        <f t="shared" si="1"/>
        <v>2030</v>
      </c>
      <c r="R4" s="140">
        <f t="shared" si="1"/>
        <v>2031</v>
      </c>
      <c r="S4" s="140">
        <f t="shared" si="1"/>
        <v>2032</v>
      </c>
      <c r="T4" s="140">
        <f t="shared" si="1"/>
        <v>2033</v>
      </c>
      <c r="U4" s="140">
        <f t="shared" si="1"/>
        <v>2034</v>
      </c>
      <c r="V4" s="140">
        <f t="shared" si="1"/>
        <v>2035</v>
      </c>
      <c r="W4" s="140">
        <f t="shared" si="1"/>
        <v>2036</v>
      </c>
      <c r="X4" s="140">
        <f t="shared" ref="X4" si="2">W4+1</f>
        <v>2037</v>
      </c>
      <c r="Y4" s="140">
        <f t="shared" ref="Y4" si="3">X4+1</f>
        <v>2038</v>
      </c>
      <c r="Z4" s="140">
        <f t="shared" ref="Z4" si="4">Y4+1</f>
        <v>2039</v>
      </c>
      <c r="AA4" s="140">
        <f t="shared" ref="AA4" si="5">Z4+1</f>
        <v>2040</v>
      </c>
      <c r="AB4" s="140">
        <f t="shared" ref="AB4" si="6">AA4+1</f>
        <v>2041</v>
      </c>
      <c r="AC4" s="140">
        <f t="shared" ref="AC4" si="7">AB4+1</f>
        <v>2042</v>
      </c>
      <c r="AD4" s="140">
        <f t="shared" ref="AD4" si="8">AC4+1</f>
        <v>2043</v>
      </c>
      <c r="AE4" s="140">
        <f t="shared" ref="AE4" si="9">AD4+1</f>
        <v>2044</v>
      </c>
      <c r="AF4" s="140">
        <f t="shared" ref="AF4" si="10">AE4+1</f>
        <v>2045</v>
      </c>
      <c r="AG4" s="140">
        <f t="shared" ref="AG4" si="11">AF4+1</f>
        <v>2046</v>
      </c>
      <c r="AH4" s="140">
        <f t="shared" ref="AH4" si="12">AG4+1</f>
        <v>2047</v>
      </c>
      <c r="AI4" s="140">
        <f t="shared" ref="AI4" si="13">AH4+1</f>
        <v>2048</v>
      </c>
      <c r="AJ4" s="140">
        <f t="shared" ref="AJ4" si="14">AI4+1</f>
        <v>2049</v>
      </c>
      <c r="AK4" s="140">
        <f t="shared" ref="AK4" si="15">AJ4+1</f>
        <v>2050</v>
      </c>
      <c r="AL4" s="140">
        <f t="shared" ref="AL4" si="16">AK4+1</f>
        <v>2051</v>
      </c>
      <c r="AM4" s="140">
        <f t="shared" ref="AM4" si="17">AL4+1</f>
        <v>2052</v>
      </c>
      <c r="AN4" s="140">
        <f t="shared" ref="AN4" si="18">AM4+1</f>
        <v>2053</v>
      </c>
      <c r="AO4" s="140">
        <f t="shared" ref="AO4" si="19">AN4+1</f>
        <v>2054</v>
      </c>
      <c r="AP4" s="140">
        <f t="shared" ref="AP4" si="20">AO4+1</f>
        <v>2055</v>
      </c>
      <c r="AQ4" s="140">
        <f t="shared" ref="AQ4" si="21">AP4+1</f>
        <v>2056</v>
      </c>
      <c r="AR4" s="140">
        <f t="shared" ref="AR4" si="22">AQ4+1</f>
        <v>2057</v>
      </c>
      <c r="AS4" s="140">
        <f t="shared" ref="AS4" si="23">AR4+1</f>
        <v>2058</v>
      </c>
      <c r="AT4" s="140">
        <f t="shared" ref="AT4" si="24">AS4+1</f>
        <v>2059</v>
      </c>
      <c r="AU4" s="140">
        <f t="shared" ref="AU4" si="25">AT4+1</f>
        <v>2060</v>
      </c>
      <c r="AV4" s="515"/>
    </row>
    <row r="5" spans="1:48" ht="15.75" customHeight="1" x14ac:dyDescent="0.3">
      <c r="A5" s="202" t="s">
        <v>491</v>
      </c>
      <c r="B5" s="285">
        <v>14.797277300976608</v>
      </c>
      <c r="C5" s="286">
        <v>1501.3137457749615</v>
      </c>
      <c r="D5" s="287">
        <v>0.81319999999999582</v>
      </c>
      <c r="E5" s="288"/>
      <c r="F5" s="288"/>
      <c r="G5" s="288"/>
      <c r="H5" s="288"/>
      <c r="I5" s="288"/>
      <c r="J5" s="288"/>
      <c r="K5" s="286">
        <v>1370.9997126416918</v>
      </c>
      <c r="L5" s="286">
        <v>1370.9997126416918</v>
      </c>
      <c r="M5" s="286">
        <v>1370.9997126416918</v>
      </c>
      <c r="N5" s="286">
        <v>1370.9997126416918</v>
      </c>
      <c r="O5" s="286">
        <v>1370.9997126416918</v>
      </c>
      <c r="P5" s="289">
        <v>1370.9997126416918</v>
      </c>
      <c r="Q5" s="289">
        <v>1370.9997126416918</v>
      </c>
      <c r="R5" s="289">
        <v>1370.9997126416918</v>
      </c>
      <c r="S5" s="289">
        <v>1370.9997126416918</v>
      </c>
      <c r="T5" s="289">
        <v>1370.9997126416918</v>
      </c>
      <c r="U5" s="289">
        <v>1370.9997126416918</v>
      </c>
      <c r="V5" s="289">
        <v>1370.9997126416918</v>
      </c>
      <c r="W5" s="289">
        <v>1370.9997126416918</v>
      </c>
      <c r="X5" s="289">
        <v>1370.9997126416918</v>
      </c>
      <c r="Y5" s="289">
        <v>1093.0669505346934</v>
      </c>
      <c r="Z5" s="289">
        <v>0</v>
      </c>
      <c r="AA5" s="289">
        <v>0</v>
      </c>
      <c r="AB5" s="289">
        <v>0</v>
      </c>
      <c r="AC5" s="289">
        <v>0</v>
      </c>
      <c r="AD5" s="289">
        <v>0</v>
      </c>
      <c r="AE5" s="289">
        <v>0</v>
      </c>
      <c r="AF5" s="289">
        <v>0</v>
      </c>
      <c r="AG5" s="289">
        <v>0</v>
      </c>
      <c r="AH5" s="289">
        <v>0</v>
      </c>
      <c r="AI5" s="289">
        <v>0</v>
      </c>
      <c r="AJ5" s="289">
        <v>0</v>
      </c>
      <c r="AK5" s="289">
        <v>0</v>
      </c>
      <c r="AL5" s="289">
        <v>0</v>
      </c>
      <c r="AM5" s="289">
        <v>0</v>
      </c>
      <c r="AN5" s="289">
        <v>0</v>
      </c>
      <c r="AO5" s="289">
        <v>0</v>
      </c>
      <c r="AP5" s="289">
        <v>0</v>
      </c>
      <c r="AQ5" s="289">
        <v>0</v>
      </c>
      <c r="AR5" s="289">
        <v>0</v>
      </c>
      <c r="AS5" s="289">
        <v>0</v>
      </c>
      <c r="AT5" s="289">
        <v>0</v>
      </c>
      <c r="AU5" s="289">
        <v>0</v>
      </c>
      <c r="AV5" s="286">
        <f t="shared" ref="AV5:AV8" si="26">SUM(H5:AU5)</f>
        <v>20287.062927518375</v>
      </c>
    </row>
    <row r="6" spans="1:48" ht="15.75" customHeight="1" x14ac:dyDescent="0.3">
      <c r="A6" s="202" t="s">
        <v>492</v>
      </c>
      <c r="B6" s="285">
        <v>14.797277300976619</v>
      </c>
      <c r="C6" s="286">
        <v>295.71555246931791</v>
      </c>
      <c r="D6" s="287">
        <v>0.81320000000000003</v>
      </c>
      <c r="E6" s="288"/>
      <c r="F6" s="288"/>
      <c r="G6" s="288"/>
      <c r="H6" s="288"/>
      <c r="I6" s="288"/>
      <c r="J6" s="288"/>
      <c r="K6" s="286">
        <v>270.0474425149813</v>
      </c>
      <c r="L6" s="286">
        <v>270.0474425149813</v>
      </c>
      <c r="M6" s="286">
        <v>270.0474425149813</v>
      </c>
      <c r="N6" s="286">
        <v>270.0474425149813</v>
      </c>
      <c r="O6" s="286">
        <v>270.0474425149813</v>
      </c>
      <c r="P6" s="289">
        <v>270.0474425149813</v>
      </c>
      <c r="Q6" s="289">
        <v>270.0474425149813</v>
      </c>
      <c r="R6" s="289">
        <v>270.0474425149813</v>
      </c>
      <c r="S6" s="289">
        <v>270.0474425149813</v>
      </c>
      <c r="T6" s="289">
        <v>270.0474425149813</v>
      </c>
      <c r="U6" s="289">
        <v>270.0474425149813</v>
      </c>
      <c r="V6" s="289">
        <v>270.0474425149813</v>
      </c>
      <c r="W6" s="289">
        <v>270.0474425149813</v>
      </c>
      <c r="X6" s="289">
        <v>270.0474425149813</v>
      </c>
      <c r="Y6" s="289">
        <v>215.30269610398341</v>
      </c>
      <c r="Z6" s="289">
        <v>0</v>
      </c>
      <c r="AA6" s="289">
        <v>0</v>
      </c>
      <c r="AB6" s="289">
        <v>0</v>
      </c>
      <c r="AC6" s="289">
        <v>0</v>
      </c>
      <c r="AD6" s="289">
        <v>0</v>
      </c>
      <c r="AE6" s="289">
        <v>0</v>
      </c>
      <c r="AF6" s="289">
        <v>0</v>
      </c>
      <c r="AG6" s="289">
        <v>0</v>
      </c>
      <c r="AH6" s="289">
        <v>0</v>
      </c>
      <c r="AI6" s="289">
        <v>0</v>
      </c>
      <c r="AJ6" s="289">
        <v>0</v>
      </c>
      <c r="AK6" s="289">
        <v>0</v>
      </c>
      <c r="AL6" s="289">
        <v>0</v>
      </c>
      <c r="AM6" s="289">
        <v>0</v>
      </c>
      <c r="AN6" s="289">
        <v>0</v>
      </c>
      <c r="AO6" s="289">
        <v>0</v>
      </c>
      <c r="AP6" s="289">
        <v>0</v>
      </c>
      <c r="AQ6" s="289">
        <v>0</v>
      </c>
      <c r="AR6" s="289">
        <v>0</v>
      </c>
      <c r="AS6" s="289">
        <v>0</v>
      </c>
      <c r="AT6" s="289">
        <v>0</v>
      </c>
      <c r="AU6" s="289">
        <v>0</v>
      </c>
      <c r="AV6" s="286">
        <f t="shared" si="26"/>
        <v>3995.966891313723</v>
      </c>
    </row>
    <row r="7" spans="1:48" ht="15.75" customHeight="1" x14ac:dyDescent="0.3">
      <c r="A7" s="202" t="s">
        <v>493</v>
      </c>
      <c r="B7" s="285">
        <v>8.3791610949671647</v>
      </c>
      <c r="C7" s="286">
        <v>107.23560537504957</v>
      </c>
      <c r="D7" s="287">
        <v>0.81319999999999959</v>
      </c>
      <c r="E7" s="288"/>
      <c r="F7" s="288"/>
      <c r="G7" s="288"/>
      <c r="H7" s="288"/>
      <c r="I7" s="288"/>
      <c r="J7" s="288"/>
      <c r="K7" s="286">
        <v>97.927554828495275</v>
      </c>
      <c r="L7" s="286">
        <v>97.927554828495275</v>
      </c>
      <c r="M7" s="286">
        <v>97.927554828495275</v>
      </c>
      <c r="N7" s="286">
        <v>97.927554828495275</v>
      </c>
      <c r="O7" s="286">
        <v>59.319314018266873</v>
      </c>
      <c r="P7" s="286">
        <v>57.522048861818604</v>
      </c>
      <c r="Q7" s="286">
        <v>53.041653045888566</v>
      </c>
      <c r="R7" s="286">
        <v>0.53898658315914783</v>
      </c>
      <c r="S7" s="286">
        <v>0.53898658315914783</v>
      </c>
      <c r="T7" s="286">
        <v>0.53898658315914783</v>
      </c>
      <c r="U7" s="286">
        <v>0</v>
      </c>
      <c r="V7" s="286">
        <v>0</v>
      </c>
      <c r="W7" s="286">
        <v>0</v>
      </c>
      <c r="X7" s="286">
        <v>0</v>
      </c>
      <c r="Y7" s="286">
        <v>0</v>
      </c>
      <c r="Z7" s="286">
        <v>0</v>
      </c>
      <c r="AA7" s="286">
        <v>0</v>
      </c>
      <c r="AB7" s="286">
        <v>0</v>
      </c>
      <c r="AC7" s="289">
        <v>0</v>
      </c>
      <c r="AD7" s="289">
        <v>0</v>
      </c>
      <c r="AE7" s="289">
        <v>0</v>
      </c>
      <c r="AF7" s="289">
        <v>0</v>
      </c>
      <c r="AG7" s="289">
        <v>0</v>
      </c>
      <c r="AH7" s="289">
        <v>0</v>
      </c>
      <c r="AI7" s="289">
        <v>0</v>
      </c>
      <c r="AJ7" s="289">
        <v>0</v>
      </c>
      <c r="AK7" s="286">
        <v>0</v>
      </c>
      <c r="AL7" s="286">
        <v>0</v>
      </c>
      <c r="AM7" s="286">
        <v>0</v>
      </c>
      <c r="AN7" s="289">
        <v>0</v>
      </c>
      <c r="AO7" s="289">
        <v>0</v>
      </c>
      <c r="AP7" s="289">
        <v>0</v>
      </c>
      <c r="AQ7" s="289">
        <v>0</v>
      </c>
      <c r="AR7" s="289">
        <v>0</v>
      </c>
      <c r="AS7" s="289">
        <v>0</v>
      </c>
      <c r="AT7" s="289">
        <v>0</v>
      </c>
      <c r="AU7" s="289">
        <v>0</v>
      </c>
      <c r="AV7" s="286">
        <f t="shared" ref="AV7" si="27">SUM(H7:AU7)</f>
        <v>563.21019498943258</v>
      </c>
    </row>
    <row r="8" spans="1:48" ht="15.75" customHeight="1" x14ac:dyDescent="0.3">
      <c r="A8" s="202" t="s">
        <v>494</v>
      </c>
      <c r="B8" s="285">
        <v>14.797277300976608</v>
      </c>
      <c r="C8" s="286">
        <v>1638.6340689256172</v>
      </c>
      <c r="D8" s="287">
        <v>0.81319999999999959</v>
      </c>
      <c r="E8" s="288"/>
      <c r="F8" s="288"/>
      <c r="G8" s="288"/>
      <c r="H8" s="288"/>
      <c r="I8" s="288"/>
      <c r="J8" s="288"/>
      <c r="K8" s="286">
        <v>1496.4006317428734</v>
      </c>
      <c r="L8" s="286">
        <v>1496.4006317428734</v>
      </c>
      <c r="M8" s="286">
        <v>1496.4006317428734</v>
      </c>
      <c r="N8" s="286">
        <v>1496.4006317428734</v>
      </c>
      <c r="O8" s="286">
        <v>1496.4006317428734</v>
      </c>
      <c r="P8" s="286">
        <v>1496.4006317428734</v>
      </c>
      <c r="Q8" s="286">
        <v>1496.4006317428734</v>
      </c>
      <c r="R8" s="286">
        <v>1496.4006317428734</v>
      </c>
      <c r="S8" s="286">
        <v>1496.4006317428734</v>
      </c>
      <c r="T8" s="286">
        <v>1496.4006317428734</v>
      </c>
      <c r="U8" s="286">
        <v>1496.4006317428734</v>
      </c>
      <c r="V8" s="286">
        <v>1496.4006317428734</v>
      </c>
      <c r="W8" s="286">
        <v>1496.4006317428734</v>
      </c>
      <c r="X8" s="286">
        <v>1496.4006317428734</v>
      </c>
      <c r="Y8" s="286">
        <v>1193.0462568556673</v>
      </c>
      <c r="Z8" s="286">
        <v>0</v>
      </c>
      <c r="AA8" s="286">
        <v>0</v>
      </c>
      <c r="AB8" s="286">
        <v>0</v>
      </c>
      <c r="AC8" s="289">
        <v>0</v>
      </c>
      <c r="AD8" s="289">
        <v>0</v>
      </c>
      <c r="AE8" s="289">
        <v>0</v>
      </c>
      <c r="AF8" s="289">
        <v>0</v>
      </c>
      <c r="AG8" s="289">
        <v>0</v>
      </c>
      <c r="AH8" s="289">
        <v>0</v>
      </c>
      <c r="AI8" s="289">
        <v>0</v>
      </c>
      <c r="AJ8" s="289">
        <v>0</v>
      </c>
      <c r="AK8" s="286">
        <v>0</v>
      </c>
      <c r="AL8" s="286">
        <v>0</v>
      </c>
      <c r="AM8" s="286">
        <v>0</v>
      </c>
      <c r="AN8" s="289">
        <v>0</v>
      </c>
      <c r="AO8" s="289">
        <v>0</v>
      </c>
      <c r="AP8" s="289">
        <v>0</v>
      </c>
      <c r="AQ8" s="289">
        <v>0</v>
      </c>
      <c r="AR8" s="289">
        <v>0</v>
      </c>
      <c r="AS8" s="289">
        <v>0</v>
      </c>
      <c r="AT8" s="289">
        <v>0</v>
      </c>
      <c r="AU8" s="289">
        <v>0</v>
      </c>
      <c r="AV8" s="286">
        <f t="shared" si="26"/>
        <v>22142.655101255896</v>
      </c>
    </row>
    <row r="9" spans="1:48" ht="15.75" customHeight="1" x14ac:dyDescent="0.3">
      <c r="A9" s="290" t="s">
        <v>480</v>
      </c>
      <c r="B9" s="291"/>
      <c r="C9" s="292">
        <f>SUM(C5:C8)</f>
        <v>3542.898972544946</v>
      </c>
      <c r="D9" s="293">
        <f>K9/C9</f>
        <v>0.91319999999999901</v>
      </c>
      <c r="E9" s="294"/>
      <c r="F9" s="295"/>
      <c r="G9" s="295"/>
      <c r="H9" s="295"/>
      <c r="I9" s="296"/>
      <c r="J9" s="296"/>
      <c r="K9" s="292">
        <f t="shared" ref="K9:AV9" si="28">SUM(K5:K8)</f>
        <v>3235.3753417280413</v>
      </c>
      <c r="L9" s="292">
        <f t="shared" si="28"/>
        <v>3235.3753417280413</v>
      </c>
      <c r="M9" s="292">
        <f t="shared" ref="M9:AU9" si="29">SUM(M5:M8)</f>
        <v>3235.3753417280413</v>
      </c>
      <c r="N9" s="292">
        <f t="shared" si="29"/>
        <v>3235.3753417280413</v>
      </c>
      <c r="O9" s="292">
        <f t="shared" si="29"/>
        <v>3196.767100917813</v>
      </c>
      <c r="P9" s="292">
        <f t="shared" si="29"/>
        <v>3194.9698357613652</v>
      </c>
      <c r="Q9" s="292">
        <f t="shared" si="29"/>
        <v>3190.4894399454352</v>
      </c>
      <c r="R9" s="292">
        <f t="shared" si="29"/>
        <v>3137.9867734827058</v>
      </c>
      <c r="S9" s="292">
        <f t="shared" si="29"/>
        <v>3137.9867734827058</v>
      </c>
      <c r="T9" s="292">
        <f t="shared" si="29"/>
        <v>3137.9867734827058</v>
      </c>
      <c r="U9" s="292">
        <f t="shared" si="29"/>
        <v>3137.4477868995464</v>
      </c>
      <c r="V9" s="292">
        <f t="shared" si="29"/>
        <v>3137.4477868995464</v>
      </c>
      <c r="W9" s="292">
        <f t="shared" si="29"/>
        <v>3137.4477868995464</v>
      </c>
      <c r="X9" s="292">
        <f t="shared" si="29"/>
        <v>3137.4477868995464</v>
      </c>
      <c r="Y9" s="292">
        <f t="shared" si="29"/>
        <v>2501.4159034943441</v>
      </c>
      <c r="Z9" s="292">
        <f t="shared" si="29"/>
        <v>0</v>
      </c>
      <c r="AA9" s="292">
        <f t="shared" si="29"/>
        <v>0</v>
      </c>
      <c r="AB9" s="292">
        <f t="shared" si="29"/>
        <v>0</v>
      </c>
      <c r="AC9" s="292">
        <f t="shared" si="29"/>
        <v>0</v>
      </c>
      <c r="AD9" s="292">
        <f t="shared" si="29"/>
        <v>0</v>
      </c>
      <c r="AE9" s="292">
        <f t="shared" si="29"/>
        <v>0</v>
      </c>
      <c r="AF9" s="292">
        <f t="shared" si="29"/>
        <v>0</v>
      </c>
      <c r="AG9" s="292">
        <f t="shared" si="29"/>
        <v>0</v>
      </c>
      <c r="AH9" s="292">
        <f t="shared" si="29"/>
        <v>0</v>
      </c>
      <c r="AI9" s="292">
        <f t="shared" si="29"/>
        <v>0</v>
      </c>
      <c r="AJ9" s="292">
        <f t="shared" si="29"/>
        <v>0</v>
      </c>
      <c r="AK9" s="292">
        <f t="shared" si="29"/>
        <v>0</v>
      </c>
      <c r="AL9" s="292">
        <f t="shared" si="29"/>
        <v>0</v>
      </c>
      <c r="AM9" s="292">
        <f t="shared" si="29"/>
        <v>0</v>
      </c>
      <c r="AN9" s="292">
        <f t="shared" si="29"/>
        <v>0</v>
      </c>
      <c r="AO9" s="292">
        <f t="shared" si="29"/>
        <v>0</v>
      </c>
      <c r="AP9" s="292">
        <f t="shared" si="29"/>
        <v>0</v>
      </c>
      <c r="AQ9" s="292">
        <f t="shared" si="29"/>
        <v>0</v>
      </c>
      <c r="AR9" s="292">
        <f t="shared" si="29"/>
        <v>0</v>
      </c>
      <c r="AS9" s="292">
        <f t="shared" si="29"/>
        <v>0</v>
      </c>
      <c r="AT9" s="292">
        <f t="shared" si="29"/>
        <v>0</v>
      </c>
      <c r="AU9" s="292">
        <f t="shared" si="29"/>
        <v>0</v>
      </c>
      <c r="AV9" s="297">
        <f t="shared" si="28"/>
        <v>46988.895115077423</v>
      </c>
    </row>
    <row r="10" spans="1:48" ht="15.75" customHeight="1" x14ac:dyDescent="0.3">
      <c r="A10" s="290" t="s">
        <v>481</v>
      </c>
      <c r="B10" s="298"/>
      <c r="C10" s="299"/>
      <c r="D10" s="300"/>
      <c r="E10" s="294"/>
      <c r="F10" s="295"/>
      <c r="G10" s="295"/>
      <c r="H10" s="295"/>
      <c r="I10" s="296"/>
      <c r="J10" s="296"/>
      <c r="K10" s="292">
        <f>K9-K9</f>
        <v>0</v>
      </c>
      <c r="L10" s="292">
        <f>K9-L9</f>
        <v>0</v>
      </c>
      <c r="M10" s="292">
        <f t="shared" ref="M10:AU10" si="30">L9-M9</f>
        <v>0</v>
      </c>
      <c r="N10" s="292">
        <f t="shared" si="30"/>
        <v>0</v>
      </c>
      <c r="O10" s="292">
        <f t="shared" si="30"/>
        <v>38.608240810228381</v>
      </c>
      <c r="P10" s="292">
        <f t="shared" si="30"/>
        <v>1.7972651564477928</v>
      </c>
      <c r="Q10" s="292">
        <f t="shared" si="30"/>
        <v>4.4803958159300237</v>
      </c>
      <c r="R10" s="292">
        <f t="shared" si="30"/>
        <v>52.502666462729394</v>
      </c>
      <c r="S10" s="292">
        <f t="shared" si="30"/>
        <v>0</v>
      </c>
      <c r="T10" s="292">
        <f t="shared" si="30"/>
        <v>0</v>
      </c>
      <c r="U10" s="292">
        <f t="shared" si="30"/>
        <v>0.53898658315938519</v>
      </c>
      <c r="V10" s="292">
        <f t="shared" si="30"/>
        <v>0</v>
      </c>
      <c r="W10" s="292">
        <f t="shared" si="30"/>
        <v>0</v>
      </c>
      <c r="X10" s="292">
        <f t="shared" si="30"/>
        <v>0</v>
      </c>
      <c r="Y10" s="292">
        <f t="shared" si="30"/>
        <v>636.03188340520228</v>
      </c>
      <c r="Z10" s="292">
        <f t="shared" si="30"/>
        <v>2501.4159034943441</v>
      </c>
      <c r="AA10" s="292">
        <f t="shared" si="30"/>
        <v>0</v>
      </c>
      <c r="AB10" s="292">
        <f t="shared" si="30"/>
        <v>0</v>
      </c>
      <c r="AC10" s="292">
        <f t="shared" si="30"/>
        <v>0</v>
      </c>
      <c r="AD10" s="292">
        <f t="shared" si="30"/>
        <v>0</v>
      </c>
      <c r="AE10" s="292">
        <f t="shared" si="30"/>
        <v>0</v>
      </c>
      <c r="AF10" s="292">
        <f t="shared" si="30"/>
        <v>0</v>
      </c>
      <c r="AG10" s="292">
        <f t="shared" si="30"/>
        <v>0</v>
      </c>
      <c r="AH10" s="292">
        <f t="shared" si="30"/>
        <v>0</v>
      </c>
      <c r="AI10" s="292">
        <f t="shared" si="30"/>
        <v>0</v>
      </c>
      <c r="AJ10" s="292">
        <f t="shared" si="30"/>
        <v>0</v>
      </c>
      <c r="AK10" s="292">
        <f t="shared" si="30"/>
        <v>0</v>
      </c>
      <c r="AL10" s="292">
        <f t="shared" si="30"/>
        <v>0</v>
      </c>
      <c r="AM10" s="292">
        <f t="shared" si="30"/>
        <v>0</v>
      </c>
      <c r="AN10" s="292">
        <f t="shared" si="30"/>
        <v>0</v>
      </c>
      <c r="AO10" s="292">
        <f t="shared" si="30"/>
        <v>0</v>
      </c>
      <c r="AP10" s="292">
        <f t="shared" si="30"/>
        <v>0</v>
      </c>
      <c r="AQ10" s="292">
        <f t="shared" si="30"/>
        <v>0</v>
      </c>
      <c r="AR10" s="292">
        <f t="shared" si="30"/>
        <v>0</v>
      </c>
      <c r="AS10" s="292">
        <f t="shared" si="30"/>
        <v>0</v>
      </c>
      <c r="AT10" s="292">
        <f t="shared" si="30"/>
        <v>0</v>
      </c>
      <c r="AU10" s="292">
        <f t="shared" si="30"/>
        <v>0</v>
      </c>
      <c r="AV10" s="301"/>
    </row>
    <row r="11" spans="1:48" ht="15.75" customHeight="1" x14ac:dyDescent="0.3">
      <c r="A11" s="290" t="s">
        <v>482</v>
      </c>
      <c r="B11" s="298"/>
      <c r="C11" s="299"/>
      <c r="D11" s="300"/>
      <c r="E11" s="294"/>
      <c r="F11" s="295"/>
      <c r="G11" s="295"/>
      <c r="H11" s="295"/>
      <c r="I11" s="296"/>
      <c r="J11" s="296"/>
      <c r="K11" s="292">
        <f>$K$9-K9</f>
        <v>0</v>
      </c>
      <c r="L11" s="292">
        <f>$K$9-L9</f>
        <v>0</v>
      </c>
      <c r="M11" s="292">
        <f t="shared" ref="M11:AU11" si="31">$K$9-M9</f>
        <v>0</v>
      </c>
      <c r="N11" s="292">
        <f t="shared" si="31"/>
        <v>0</v>
      </c>
      <c r="O11" s="292">
        <f t="shared" si="31"/>
        <v>38.608240810228381</v>
      </c>
      <c r="P11" s="292">
        <f t="shared" si="31"/>
        <v>40.405505966676174</v>
      </c>
      <c r="Q11" s="292">
        <f t="shared" si="31"/>
        <v>44.885901782606197</v>
      </c>
      <c r="R11" s="292">
        <f t="shared" si="31"/>
        <v>97.388568245335591</v>
      </c>
      <c r="S11" s="292">
        <f t="shared" si="31"/>
        <v>97.388568245335591</v>
      </c>
      <c r="T11" s="292">
        <f t="shared" si="31"/>
        <v>97.388568245335591</v>
      </c>
      <c r="U11" s="292">
        <f t="shared" si="31"/>
        <v>97.927554828494976</v>
      </c>
      <c r="V11" s="292">
        <f t="shared" si="31"/>
        <v>97.927554828494976</v>
      </c>
      <c r="W11" s="292">
        <f t="shared" si="31"/>
        <v>97.927554828494976</v>
      </c>
      <c r="X11" s="292">
        <f t="shared" si="31"/>
        <v>97.927554828494976</v>
      </c>
      <c r="Y11" s="292">
        <f t="shared" si="31"/>
        <v>733.95943823369726</v>
      </c>
      <c r="Z11" s="292">
        <f t="shared" si="31"/>
        <v>3235.3753417280413</v>
      </c>
      <c r="AA11" s="292">
        <f t="shared" si="31"/>
        <v>3235.3753417280413</v>
      </c>
      <c r="AB11" s="292">
        <f t="shared" si="31"/>
        <v>3235.3753417280413</v>
      </c>
      <c r="AC11" s="292">
        <f t="shared" si="31"/>
        <v>3235.3753417280413</v>
      </c>
      <c r="AD11" s="292">
        <f t="shared" si="31"/>
        <v>3235.3753417280413</v>
      </c>
      <c r="AE11" s="292">
        <f t="shared" si="31"/>
        <v>3235.3753417280413</v>
      </c>
      <c r="AF11" s="292">
        <f t="shared" si="31"/>
        <v>3235.3753417280413</v>
      </c>
      <c r="AG11" s="292">
        <f t="shared" si="31"/>
        <v>3235.3753417280413</v>
      </c>
      <c r="AH11" s="292">
        <f t="shared" si="31"/>
        <v>3235.3753417280413</v>
      </c>
      <c r="AI11" s="292">
        <f t="shared" si="31"/>
        <v>3235.3753417280413</v>
      </c>
      <c r="AJ11" s="292">
        <f t="shared" si="31"/>
        <v>3235.3753417280413</v>
      </c>
      <c r="AK11" s="292">
        <f t="shared" si="31"/>
        <v>3235.3753417280413</v>
      </c>
      <c r="AL11" s="292">
        <f t="shared" si="31"/>
        <v>3235.3753417280413</v>
      </c>
      <c r="AM11" s="292">
        <f t="shared" si="31"/>
        <v>3235.3753417280413</v>
      </c>
      <c r="AN11" s="292">
        <f t="shared" si="31"/>
        <v>3235.3753417280413</v>
      </c>
      <c r="AO11" s="292">
        <f t="shared" si="31"/>
        <v>3235.3753417280413</v>
      </c>
      <c r="AP11" s="292">
        <f t="shared" si="31"/>
        <v>3235.3753417280413</v>
      </c>
      <c r="AQ11" s="292">
        <f t="shared" si="31"/>
        <v>3235.3753417280413</v>
      </c>
      <c r="AR11" s="292">
        <f t="shared" si="31"/>
        <v>3235.3753417280413</v>
      </c>
      <c r="AS11" s="292">
        <f t="shared" si="31"/>
        <v>3235.3753417280413</v>
      </c>
      <c r="AT11" s="292">
        <f t="shared" si="31"/>
        <v>3235.3753417280413</v>
      </c>
      <c r="AU11" s="292">
        <f t="shared" si="31"/>
        <v>3235.3753417280413</v>
      </c>
      <c r="AV11" s="301"/>
    </row>
    <row r="12" spans="1:48" ht="15.75" customHeight="1" x14ac:dyDescent="0.3">
      <c r="A12" s="302" t="s">
        <v>66</v>
      </c>
      <c r="B12" s="303">
        <f>SUMPRODUCT(B5:B8,C5:C8)/C9</f>
        <v>14.603015318895746</v>
      </c>
      <c r="C12" s="304"/>
      <c r="D12" s="305"/>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7"/>
      <c r="AE12" s="307"/>
      <c r="AF12" s="307"/>
      <c r="AG12" s="307"/>
      <c r="AH12" s="307"/>
      <c r="AI12" s="307"/>
      <c r="AJ12" s="307"/>
      <c r="AK12" s="306"/>
      <c r="AL12" s="306"/>
      <c r="AM12" s="306"/>
      <c r="AN12" s="306"/>
      <c r="AO12" s="307"/>
      <c r="AP12" s="307"/>
      <c r="AQ12" s="307"/>
      <c r="AR12" s="307"/>
      <c r="AS12" s="307"/>
      <c r="AT12" s="307"/>
      <c r="AU12" s="307"/>
      <c r="AV12" s="306"/>
    </row>
    <row r="13" spans="1:48" ht="15.75" hidden="1" customHeight="1" x14ac:dyDescent="0.3">
      <c r="A13" s="30"/>
      <c r="B13" s="30"/>
      <c r="C13" s="30"/>
      <c r="D13" s="30"/>
      <c r="E13" s="30"/>
      <c r="F13" s="30"/>
      <c r="G13" s="30"/>
      <c r="H13" s="30"/>
      <c r="I13" s="30"/>
      <c r="J13" s="30"/>
      <c r="K13" s="30"/>
      <c r="L13" s="30"/>
      <c r="M13" s="30"/>
      <c r="N13" s="30"/>
      <c r="O13" s="30"/>
      <c r="P13" s="30"/>
      <c r="Q13" s="30"/>
      <c r="R13" s="30"/>
      <c r="S13" s="30"/>
      <c r="T13" s="30"/>
      <c r="U13" s="30"/>
      <c r="V13" s="30"/>
      <c r="W13" s="30"/>
    </row>
    <row r="14" spans="1:48" ht="15.75" hidden="1" customHeight="1" x14ac:dyDescent="0.3">
      <c r="A14" s="508" t="str">
        <f>A3</f>
        <v>Measure Category</v>
      </c>
      <c r="B14" s="510" t="str">
        <f>B3</f>
        <v>Measure Life</v>
      </c>
      <c r="C14" s="510" t="str">
        <f>C3</f>
        <v>Annual Verified Gross Savings (MWh)</v>
      </c>
      <c r="D14" s="510" t="str">
        <f>D3</f>
        <v>NTGR</v>
      </c>
      <c r="E14" s="17"/>
      <c r="F14" s="50"/>
      <c r="G14" s="50"/>
      <c r="H14" s="50"/>
      <c r="I14" s="110"/>
      <c r="J14" s="110"/>
      <c r="K14" s="284" t="str">
        <f>K3</f>
        <v>CPAS - Verified Net Savings (MWh)</v>
      </c>
      <c r="L14" s="309"/>
      <c r="M14" s="135"/>
      <c r="N14" s="135"/>
      <c r="O14" s="135"/>
      <c r="P14" s="135"/>
      <c r="Q14" s="135"/>
      <c r="R14" s="136"/>
    </row>
    <row r="15" spans="1:48" ht="15.75" hidden="1" customHeight="1" x14ac:dyDescent="0.3">
      <c r="A15" s="513"/>
      <c r="B15" s="512"/>
      <c r="C15" s="512"/>
      <c r="D15" s="512"/>
      <c r="E15" s="1"/>
      <c r="F15" s="1"/>
      <c r="G15" s="1"/>
      <c r="H15" s="1"/>
      <c r="I15" s="1"/>
      <c r="J15" s="174"/>
      <c r="K15" s="24">
        <f t="shared" ref="K15:Q19" si="32">S4</f>
        <v>2032</v>
      </c>
      <c r="L15" s="24">
        <f t="shared" si="32"/>
        <v>2033</v>
      </c>
      <c r="M15" s="169">
        <f t="shared" si="32"/>
        <v>2034</v>
      </c>
      <c r="N15" s="99">
        <f t="shared" si="32"/>
        <v>2035</v>
      </c>
      <c r="O15" s="99">
        <f t="shared" si="32"/>
        <v>2036</v>
      </c>
      <c r="P15" s="99">
        <f t="shared" si="32"/>
        <v>2037</v>
      </c>
      <c r="Q15" s="99">
        <f t="shared" si="32"/>
        <v>2038</v>
      </c>
      <c r="R15" s="99">
        <f>AK4</f>
        <v>2050</v>
      </c>
    </row>
    <row r="16" spans="1:48" ht="15.75" hidden="1" customHeight="1" x14ac:dyDescent="0.3">
      <c r="A16" s="202" t="str">
        <f t="shared" ref="A16:D19" si="33">A5</f>
        <v>2022 Linear LED</v>
      </c>
      <c r="B16" s="285">
        <f t="shared" si="33"/>
        <v>14.797277300976608</v>
      </c>
      <c r="C16" s="286">
        <f t="shared" si="33"/>
        <v>1501.3137457749615</v>
      </c>
      <c r="D16" s="287">
        <f t="shared" si="33"/>
        <v>0.81319999999999582</v>
      </c>
      <c r="E16" s="288"/>
      <c r="F16" s="288"/>
      <c r="G16" s="288"/>
      <c r="H16" s="288"/>
      <c r="I16" s="288"/>
      <c r="J16" s="288"/>
      <c r="K16" s="308">
        <f t="shared" si="32"/>
        <v>1370.9997126416918</v>
      </c>
      <c r="L16" s="308">
        <f t="shared" si="32"/>
        <v>1370.9997126416918</v>
      </c>
      <c r="M16" s="286">
        <f t="shared" si="32"/>
        <v>1370.9997126416918</v>
      </c>
      <c r="N16" s="286">
        <f t="shared" si="32"/>
        <v>1370.9997126416918</v>
      </c>
      <c r="O16" s="286">
        <f t="shared" si="32"/>
        <v>1370.9997126416918</v>
      </c>
      <c r="P16" s="289">
        <f t="shared" si="32"/>
        <v>1370.9997126416918</v>
      </c>
      <c r="Q16" s="289">
        <f t="shared" si="32"/>
        <v>1093.0669505346934</v>
      </c>
      <c r="R16" s="289">
        <f>AK5</f>
        <v>0</v>
      </c>
    </row>
    <row r="17" spans="1:18" ht="15.75" hidden="1" customHeight="1" x14ac:dyDescent="0.3">
      <c r="A17" s="202" t="str">
        <f t="shared" si="33"/>
        <v>2022 Mogul</v>
      </c>
      <c r="B17" s="285">
        <f t="shared" si="33"/>
        <v>14.797277300976619</v>
      </c>
      <c r="C17" s="286">
        <f t="shared" si="33"/>
        <v>295.71555246931791</v>
      </c>
      <c r="D17" s="287">
        <f t="shared" si="33"/>
        <v>0.81320000000000003</v>
      </c>
      <c r="E17" s="288"/>
      <c r="F17" s="288"/>
      <c r="G17" s="288"/>
      <c r="H17" s="288"/>
      <c r="I17" s="288"/>
      <c r="J17" s="288"/>
      <c r="K17" s="286">
        <f t="shared" si="32"/>
        <v>270.0474425149813</v>
      </c>
      <c r="L17" s="286">
        <f t="shared" si="32"/>
        <v>270.0474425149813</v>
      </c>
      <c r="M17" s="286">
        <f t="shared" si="32"/>
        <v>270.0474425149813</v>
      </c>
      <c r="N17" s="286">
        <f t="shared" si="32"/>
        <v>270.0474425149813</v>
      </c>
      <c r="O17" s="286">
        <f t="shared" si="32"/>
        <v>270.0474425149813</v>
      </c>
      <c r="P17" s="289">
        <f t="shared" si="32"/>
        <v>270.0474425149813</v>
      </c>
      <c r="Q17" s="289">
        <f t="shared" si="32"/>
        <v>215.30269610398341</v>
      </c>
      <c r="R17" s="289">
        <f>AK6</f>
        <v>0</v>
      </c>
    </row>
    <row r="18" spans="1:18" ht="15.75" hidden="1" customHeight="1" x14ac:dyDescent="0.3">
      <c r="A18" s="202" t="str">
        <f t="shared" si="33"/>
        <v>2022 Specialty LED</v>
      </c>
      <c r="B18" s="285">
        <f t="shared" si="33"/>
        <v>8.3791610949671647</v>
      </c>
      <c r="C18" s="286">
        <f t="shared" si="33"/>
        <v>107.23560537504957</v>
      </c>
      <c r="D18" s="287">
        <f t="shared" si="33"/>
        <v>0.81319999999999959</v>
      </c>
      <c r="E18" s="288"/>
      <c r="F18" s="288"/>
      <c r="G18" s="288"/>
      <c r="H18" s="288"/>
      <c r="I18" s="288"/>
      <c r="J18" s="288"/>
      <c r="K18" s="286">
        <f t="shared" si="32"/>
        <v>0.53898658315914783</v>
      </c>
      <c r="L18" s="286">
        <f t="shared" si="32"/>
        <v>0.53898658315914783</v>
      </c>
      <c r="M18" s="286">
        <f t="shared" si="32"/>
        <v>0</v>
      </c>
      <c r="N18" s="286">
        <f t="shared" si="32"/>
        <v>0</v>
      </c>
      <c r="O18" s="286">
        <f t="shared" si="32"/>
        <v>0</v>
      </c>
      <c r="P18" s="286">
        <f t="shared" si="32"/>
        <v>0</v>
      </c>
      <c r="Q18" s="286">
        <f t="shared" si="32"/>
        <v>0</v>
      </c>
      <c r="R18" s="286">
        <f>AK7</f>
        <v>0</v>
      </c>
    </row>
    <row r="19" spans="1:18" ht="15.75" hidden="1" customHeight="1" x14ac:dyDescent="0.3">
      <c r="A19" s="202" t="str">
        <f t="shared" si="33"/>
        <v>2023 Linear LED</v>
      </c>
      <c r="B19" s="285">
        <f t="shared" si="33"/>
        <v>14.797277300976608</v>
      </c>
      <c r="C19" s="286">
        <f t="shared" si="33"/>
        <v>1638.6340689256172</v>
      </c>
      <c r="D19" s="287">
        <f t="shared" si="33"/>
        <v>0.81319999999999959</v>
      </c>
      <c r="E19" s="288"/>
      <c r="F19" s="288"/>
      <c r="G19" s="288"/>
      <c r="H19" s="288"/>
      <c r="I19" s="288"/>
      <c r="J19" s="288"/>
      <c r="K19" s="286">
        <f t="shared" si="32"/>
        <v>1496.4006317428734</v>
      </c>
      <c r="L19" s="286">
        <f t="shared" si="32"/>
        <v>1496.4006317428734</v>
      </c>
      <c r="M19" s="286">
        <f t="shared" si="32"/>
        <v>1496.4006317428734</v>
      </c>
      <c r="N19" s="286">
        <f t="shared" si="32"/>
        <v>1496.4006317428734</v>
      </c>
      <c r="O19" s="286">
        <f t="shared" si="32"/>
        <v>1496.4006317428734</v>
      </c>
      <c r="P19" s="286">
        <f t="shared" si="32"/>
        <v>1496.4006317428734</v>
      </c>
      <c r="Q19" s="286">
        <f t="shared" si="32"/>
        <v>1193.0462568556673</v>
      </c>
      <c r="R19" s="286">
        <f>AK8</f>
        <v>0</v>
      </c>
    </row>
    <row r="20" spans="1:18" ht="15.75" hidden="1" customHeight="1" x14ac:dyDescent="0.3">
      <c r="A20" s="290" t="str">
        <f t="shared" ref="A20:D20" si="34">A9</f>
        <v>2024 CPAS</v>
      </c>
      <c r="B20" s="291"/>
      <c r="C20" s="292">
        <f t="shared" si="34"/>
        <v>3542.898972544946</v>
      </c>
      <c r="D20" s="293">
        <f t="shared" si="34"/>
        <v>0.91319999999999901</v>
      </c>
      <c r="E20" s="294"/>
      <c r="F20" s="295"/>
      <c r="G20" s="295"/>
      <c r="H20" s="295"/>
      <c r="I20" s="296"/>
      <c r="J20" s="296"/>
      <c r="K20" s="292">
        <f t="shared" ref="K20:K22" si="35">S9</f>
        <v>3137.9867734827058</v>
      </c>
      <c r="L20" s="292">
        <f t="shared" ref="L20:L22" si="36">T9</f>
        <v>3137.9867734827058</v>
      </c>
      <c r="M20" s="292">
        <f t="shared" ref="M20:M22" si="37">U9</f>
        <v>3137.4477868995464</v>
      </c>
      <c r="N20" s="292">
        <f t="shared" ref="N20:N22" si="38">V9</f>
        <v>3137.4477868995464</v>
      </c>
      <c r="O20" s="292">
        <f t="shared" ref="O20:O22" si="39">W9</f>
        <v>3137.4477868995464</v>
      </c>
      <c r="P20" s="292">
        <f t="shared" ref="P20:P22" si="40">X9</f>
        <v>3137.4477868995464</v>
      </c>
      <c r="Q20" s="292">
        <f t="shared" ref="Q20:Q22" si="41">Y9</f>
        <v>2501.4159034943441</v>
      </c>
      <c r="R20" s="292">
        <f t="shared" ref="R20:R22" si="42">AK9</f>
        <v>0</v>
      </c>
    </row>
    <row r="21" spans="1:18" ht="15.75" hidden="1" customHeight="1" x14ac:dyDescent="0.3">
      <c r="A21" s="290" t="str">
        <f t="shared" ref="A21" si="43">A10</f>
        <v>Expiring 2024 CPAS</v>
      </c>
      <c r="B21" s="298"/>
      <c r="C21" s="299"/>
      <c r="D21" s="300"/>
      <c r="E21" s="294"/>
      <c r="F21" s="295"/>
      <c r="G21" s="295"/>
      <c r="H21" s="295"/>
      <c r="I21" s="296"/>
      <c r="J21" s="296"/>
      <c r="K21" s="292">
        <f t="shared" si="35"/>
        <v>0</v>
      </c>
      <c r="L21" s="292">
        <f t="shared" si="36"/>
        <v>0</v>
      </c>
      <c r="M21" s="292">
        <f t="shared" si="37"/>
        <v>0.53898658315938519</v>
      </c>
      <c r="N21" s="292">
        <f t="shared" si="38"/>
        <v>0</v>
      </c>
      <c r="O21" s="292">
        <f t="shared" si="39"/>
        <v>0</v>
      </c>
      <c r="P21" s="292">
        <f t="shared" si="40"/>
        <v>0</v>
      </c>
      <c r="Q21" s="292">
        <f t="shared" si="41"/>
        <v>636.03188340520228</v>
      </c>
      <c r="R21" s="292">
        <f t="shared" si="42"/>
        <v>0</v>
      </c>
    </row>
    <row r="22" spans="1:18" ht="15.75" hidden="1" customHeight="1" x14ac:dyDescent="0.3">
      <c r="A22" s="290" t="str">
        <f t="shared" ref="A22" si="44">A11</f>
        <v>Expired 2024 CPAS</v>
      </c>
      <c r="B22" s="298"/>
      <c r="C22" s="299"/>
      <c r="D22" s="300"/>
      <c r="E22" s="294"/>
      <c r="F22" s="295"/>
      <c r="G22" s="295"/>
      <c r="H22" s="295"/>
      <c r="I22" s="296"/>
      <c r="J22" s="296"/>
      <c r="K22" s="292">
        <f t="shared" si="35"/>
        <v>97.388568245335591</v>
      </c>
      <c r="L22" s="292">
        <f t="shared" si="36"/>
        <v>97.388568245335591</v>
      </c>
      <c r="M22" s="292">
        <f t="shared" si="37"/>
        <v>97.927554828494976</v>
      </c>
      <c r="N22" s="292">
        <f t="shared" si="38"/>
        <v>97.927554828494976</v>
      </c>
      <c r="O22" s="292">
        <f t="shared" si="39"/>
        <v>97.927554828494976</v>
      </c>
      <c r="P22" s="292">
        <f t="shared" si="40"/>
        <v>97.927554828494976</v>
      </c>
      <c r="Q22" s="292">
        <f t="shared" si="41"/>
        <v>733.95943823369726</v>
      </c>
      <c r="R22" s="292">
        <f t="shared" si="42"/>
        <v>3235.3753417280413</v>
      </c>
    </row>
    <row r="23" spans="1:18" ht="15.75" hidden="1" customHeight="1" x14ac:dyDescent="0.3">
      <c r="A23" s="302" t="str">
        <f t="shared" ref="A23:B23" si="45">A12</f>
        <v>WAML</v>
      </c>
      <c r="B23" s="303">
        <f t="shared" si="45"/>
        <v>14.603015318895746</v>
      </c>
      <c r="C23" s="304"/>
      <c r="D23" s="305"/>
      <c r="E23" s="306"/>
      <c r="F23" s="306"/>
      <c r="G23" s="306"/>
      <c r="H23" s="306"/>
      <c r="I23" s="306"/>
      <c r="J23" s="306"/>
      <c r="K23" s="306"/>
      <c r="L23" s="306"/>
      <c r="M23" s="306"/>
      <c r="N23" s="306"/>
      <c r="O23" s="306"/>
      <c r="P23" s="306"/>
      <c r="Q23" s="306"/>
    </row>
    <row r="24" spans="1:18" ht="15.75" customHeight="1" x14ac:dyDescent="0.3">
      <c r="A24" s="30"/>
      <c r="B24" s="30"/>
      <c r="C24" s="30"/>
      <c r="D24" s="30"/>
      <c r="E24" s="30"/>
      <c r="F24" s="30"/>
      <c r="G24" s="30"/>
      <c r="H24" s="30"/>
      <c r="I24" s="30"/>
      <c r="J24" s="30"/>
      <c r="K24" s="30"/>
      <c r="L24" s="30"/>
      <c r="M24" s="30"/>
      <c r="N24" s="30"/>
      <c r="O24" s="30"/>
      <c r="P24" s="30"/>
      <c r="Q24" s="30"/>
    </row>
    <row r="25" spans="1:18" ht="15.75" customHeight="1" x14ac:dyDescent="0.3">
      <c r="A25" s="543" t="s">
        <v>2</v>
      </c>
      <c r="B25" s="544"/>
      <c r="C25" s="544"/>
      <c r="D25" s="544"/>
      <c r="E25" s="544"/>
      <c r="F25" s="544"/>
      <c r="G25" s="544"/>
      <c r="H25" s="544"/>
      <c r="I25" s="544"/>
      <c r="J25" s="544"/>
      <c r="K25" s="544"/>
      <c r="L25" s="545"/>
    </row>
    <row r="26" spans="1:18" ht="15.75" customHeight="1" x14ac:dyDescent="0.3">
      <c r="A26" s="520" t="s">
        <v>520</v>
      </c>
      <c r="B26" s="521"/>
      <c r="C26" s="521"/>
      <c r="D26" s="521"/>
      <c r="E26" s="521"/>
      <c r="F26" s="521"/>
      <c r="G26" s="521"/>
      <c r="H26" s="521"/>
      <c r="I26" s="521"/>
      <c r="J26" s="521"/>
      <c r="K26" s="521"/>
      <c r="L26" s="522"/>
    </row>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sheetData>
  <mergeCells count="11">
    <mergeCell ref="A25:L25"/>
    <mergeCell ref="A26:L26"/>
    <mergeCell ref="AV3:AV4"/>
    <mergeCell ref="A14:A15"/>
    <mergeCell ref="B14:B15"/>
    <mergeCell ref="C14:C15"/>
    <mergeCell ref="D14:D15"/>
    <mergeCell ref="A3:A4"/>
    <mergeCell ref="B3:B4"/>
    <mergeCell ref="C3:C4"/>
    <mergeCell ref="D3:D4"/>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500-DABE-45FC-B4D0-A7DFE6FA40DF}">
  <dimension ref="A1:G22"/>
  <sheetViews>
    <sheetView workbookViewId="0">
      <selection activeCell="C11" sqref="C11:F13"/>
    </sheetView>
    <sheetView workbookViewId="1"/>
  </sheetViews>
  <sheetFormatPr defaultRowHeight="15.75" x14ac:dyDescent="0.3"/>
  <cols>
    <col min="1" max="1" width="17.109375" customWidth="1"/>
    <col min="2" max="2" width="12.109375" bestFit="1" customWidth="1"/>
    <col min="3" max="3" width="17.33203125" bestFit="1" customWidth="1"/>
    <col min="4" max="4" width="20.109375" bestFit="1" customWidth="1"/>
    <col min="5" max="5" width="20.6640625" customWidth="1"/>
    <col min="6" max="6" width="10.6640625" bestFit="1" customWidth="1"/>
    <col min="7" max="7" width="11" bestFit="1" customWidth="1"/>
  </cols>
  <sheetData>
    <row r="1" spans="1:7" ht="15.75" customHeight="1" x14ac:dyDescent="0.3">
      <c r="A1" s="316" t="s">
        <v>407</v>
      </c>
      <c r="B1" s="42"/>
      <c r="C1" s="30"/>
      <c r="D1" s="30"/>
      <c r="E1" s="30"/>
      <c r="F1" s="30"/>
      <c r="G1" s="30"/>
    </row>
    <row r="2" spans="1:7" ht="15.75" customHeight="1" x14ac:dyDescent="0.3">
      <c r="A2" s="42"/>
      <c r="B2" s="42"/>
      <c r="C2" s="471" t="s">
        <v>216</v>
      </c>
      <c r="D2" s="472"/>
      <c r="E2" s="472"/>
      <c r="F2" s="473"/>
      <c r="G2" s="30"/>
    </row>
    <row r="3" spans="1:7" ht="15.75" customHeight="1" x14ac:dyDescent="0.3">
      <c r="A3" s="15" t="s">
        <v>32</v>
      </c>
      <c r="B3" s="17" t="s">
        <v>77</v>
      </c>
      <c r="C3" s="128" t="s">
        <v>265</v>
      </c>
      <c r="D3" s="128" t="s">
        <v>266</v>
      </c>
      <c r="E3" s="128" t="s">
        <v>214</v>
      </c>
      <c r="F3" s="128" t="s">
        <v>38</v>
      </c>
      <c r="G3" s="30"/>
    </row>
    <row r="4" spans="1:7" ht="15.75" customHeight="1" x14ac:dyDescent="0.3">
      <c r="A4" s="226" t="s">
        <v>105</v>
      </c>
      <c r="B4" s="226" t="s">
        <v>43</v>
      </c>
      <c r="C4" s="228">
        <v>0</v>
      </c>
      <c r="D4" s="258">
        <v>0</v>
      </c>
      <c r="E4" s="228">
        <f>'RP - IQ (b-25)'!K15</f>
        <v>31374.06</v>
      </c>
      <c r="F4" s="227">
        <f>SUM(C4:E4)*29.3/1000</f>
        <v>919.2599580000001</v>
      </c>
      <c r="G4" s="162"/>
    </row>
    <row r="5" spans="1:7" ht="15.75" customHeight="1" x14ac:dyDescent="0.3">
      <c r="A5" s="226" t="s">
        <v>105</v>
      </c>
      <c r="B5" s="226" t="s">
        <v>91</v>
      </c>
      <c r="C5" s="228">
        <v>0</v>
      </c>
      <c r="D5" s="228">
        <f>'IQ - SF (b-25)'!K37</f>
        <v>581.53199999999993</v>
      </c>
      <c r="E5" s="228">
        <f>'IQ - SF (b-25)'!K49</f>
        <v>278.14838972153996</v>
      </c>
      <c r="F5" s="227">
        <f t="shared" ref="F5" si="0">SUM(C5:E5)*29.3/1000</f>
        <v>25.18863541884112</v>
      </c>
      <c r="G5" s="162"/>
    </row>
    <row r="6" spans="1:7" ht="15.75" customHeight="1" x14ac:dyDescent="0.3">
      <c r="A6" s="226" t="s">
        <v>105</v>
      </c>
      <c r="B6" s="226" t="s">
        <v>76</v>
      </c>
      <c r="C6" s="228">
        <v>0</v>
      </c>
      <c r="D6" s="228">
        <f>'IQ - CAA (b-25)'!K41</f>
        <v>320.31570963992988</v>
      </c>
      <c r="E6" s="228">
        <f>'IQ - CAA (b-25)'!K50</f>
        <v>109.3092914207607</v>
      </c>
      <c r="F6" s="227">
        <f t="shared" ref="F6:F8" si="1">SUM(C6:E6)*29.3/1000</f>
        <v>12.588012531078235</v>
      </c>
      <c r="G6" s="162"/>
    </row>
    <row r="7" spans="1:7" ht="15.75" customHeight="1" x14ac:dyDescent="0.3">
      <c r="A7" s="226" t="s">
        <v>105</v>
      </c>
      <c r="B7" s="226" t="s">
        <v>160</v>
      </c>
      <c r="C7" s="228">
        <v>0</v>
      </c>
      <c r="D7" s="228">
        <f>'IQ - JU (b-25)'!K39</f>
        <v>453.90256830194994</v>
      </c>
      <c r="E7" s="228">
        <v>0</v>
      </c>
      <c r="F7" s="227">
        <f>SUM(C7:E7)*29.3/1000</f>
        <v>13.299345251247134</v>
      </c>
      <c r="G7" s="162"/>
    </row>
    <row r="8" spans="1:7" ht="15.75" customHeight="1" x14ac:dyDescent="0.3">
      <c r="A8" s="226" t="s">
        <v>105</v>
      </c>
      <c r="B8" s="226" t="s">
        <v>37</v>
      </c>
      <c r="C8" s="443">
        <v>0</v>
      </c>
      <c r="D8" s="258">
        <f>'IQ - SS (b-25)'!C16</f>
        <v>85.425000000000011</v>
      </c>
      <c r="E8" s="228">
        <f>'IQ - SS (b-25)'!C24</f>
        <v>486.54</v>
      </c>
      <c r="F8" s="227">
        <f t="shared" si="1"/>
        <v>16.758574500000002</v>
      </c>
      <c r="G8" s="162"/>
    </row>
    <row r="9" spans="1:7" ht="15.75" customHeight="1" x14ac:dyDescent="0.3">
      <c r="A9" s="226" t="s">
        <v>226</v>
      </c>
      <c r="B9" s="226" t="s">
        <v>163</v>
      </c>
      <c r="C9" s="228">
        <v>0</v>
      </c>
      <c r="D9" s="228">
        <f>'MRSF - HE (b-25)'!K35</f>
        <v>89.45394808309004</v>
      </c>
      <c r="E9" s="228">
        <f>'MRSF - HE (b-25)'!K43</f>
        <v>11.226673890231961</v>
      </c>
      <c r="F9" s="227">
        <f t="shared" ref="F9" si="2">SUM(C9:E9)*29.3/1000</f>
        <v>2.9499422238183346</v>
      </c>
      <c r="G9" s="162"/>
    </row>
    <row r="10" spans="1:7" ht="15.75" customHeight="1" x14ac:dyDescent="0.3">
      <c r="A10" s="226" t="s">
        <v>33</v>
      </c>
      <c r="B10" s="226" t="s">
        <v>132</v>
      </c>
      <c r="C10" s="228">
        <v>0</v>
      </c>
      <c r="D10" s="228">
        <f>'Custom (b-25)'!K24</f>
        <v>1414278.0016721988</v>
      </c>
      <c r="E10" s="259">
        <v>0</v>
      </c>
      <c r="F10" s="227">
        <f t="shared" ref="F10" si="3">SUM(C10:E10)*29.3/1000</f>
        <v>41438.345448995424</v>
      </c>
      <c r="G10" s="39"/>
    </row>
    <row r="11" spans="1:7" ht="15.75" customHeight="1" x14ac:dyDescent="0.3">
      <c r="A11" s="233" t="s">
        <v>39</v>
      </c>
      <c r="B11" s="234"/>
      <c r="C11" s="474">
        <f>SUM(C4:E10)</f>
        <v>1448067.9152532562</v>
      </c>
      <c r="D11" s="475"/>
      <c r="E11" s="476"/>
      <c r="F11" s="235">
        <f>SUM(F4:F10)</f>
        <v>42428.389916920409</v>
      </c>
      <c r="G11" s="30"/>
    </row>
    <row r="12" spans="1:7" x14ac:dyDescent="0.3">
      <c r="A12" s="229" t="s">
        <v>40</v>
      </c>
      <c r="B12" s="230"/>
      <c r="C12" s="477">
        <f>'Reference Values'!I31</f>
        <v>1448067.9152532562</v>
      </c>
      <c r="D12" s="478"/>
      <c r="E12" s="479"/>
      <c r="F12" s="231">
        <f>'Reference Values'!I30</f>
        <v>42428.389916920409</v>
      </c>
      <c r="G12" s="30"/>
    </row>
    <row r="13" spans="1:7" x14ac:dyDescent="0.3">
      <c r="A13" s="229" t="s">
        <v>41</v>
      </c>
      <c r="B13" s="230"/>
      <c r="C13" s="480">
        <f>C11/C12</f>
        <v>1</v>
      </c>
      <c r="D13" s="481"/>
      <c r="E13" s="482"/>
      <c r="F13" s="232">
        <f>F11/F12</f>
        <v>1</v>
      </c>
      <c r="G13" s="30"/>
    </row>
    <row r="14" spans="1:7" ht="15.75" customHeight="1" x14ac:dyDescent="0.3">
      <c r="A14" s="30"/>
      <c r="B14" s="30"/>
      <c r="C14" s="30"/>
      <c r="D14" s="30"/>
      <c r="E14" s="30"/>
      <c r="F14" s="30"/>
    </row>
    <row r="15" spans="1:7" ht="15.75" customHeight="1" x14ac:dyDescent="0.3">
      <c r="A15" s="89" t="s">
        <v>2</v>
      </c>
      <c r="B15" s="90"/>
      <c r="C15" s="90"/>
      <c r="D15" s="90"/>
      <c r="E15" s="90"/>
      <c r="F15" s="24" t="s">
        <v>38</v>
      </c>
    </row>
    <row r="16" spans="1:7" ht="15.75" customHeight="1" x14ac:dyDescent="0.3">
      <c r="A16" s="467" t="s">
        <v>107</v>
      </c>
      <c r="B16" s="468"/>
      <c r="C16" s="468"/>
      <c r="D16" s="468"/>
      <c r="E16" s="468"/>
      <c r="F16" s="458"/>
    </row>
    <row r="17" spans="1:6" x14ac:dyDescent="0.3">
      <c r="A17" s="469" t="s">
        <v>140</v>
      </c>
      <c r="B17" s="470"/>
      <c r="C17" s="470"/>
      <c r="D17" s="470"/>
      <c r="E17" s="470"/>
      <c r="F17" s="458"/>
    </row>
    <row r="18" spans="1:6" x14ac:dyDescent="0.3">
      <c r="A18" s="439" t="s">
        <v>256</v>
      </c>
      <c r="B18" s="440"/>
      <c r="C18" s="440"/>
      <c r="D18" s="440" t="s">
        <v>699</v>
      </c>
      <c r="E18" s="452"/>
      <c r="F18" s="457">
        <f>F4+F5+F6+F7+F8</f>
        <v>987.09452570116662</v>
      </c>
    </row>
    <row r="19" spans="1:6" x14ac:dyDescent="0.3">
      <c r="A19" s="441" t="s">
        <v>257</v>
      </c>
      <c r="B19" s="442"/>
      <c r="C19" s="442"/>
      <c r="D19" s="442" t="s">
        <v>697</v>
      </c>
      <c r="E19" s="453"/>
      <c r="F19" s="457">
        <f>F10+F9</f>
        <v>41441.295391219239</v>
      </c>
    </row>
    <row r="20" spans="1:6" x14ac:dyDescent="0.3">
      <c r="A20" s="435" t="s">
        <v>258</v>
      </c>
      <c r="B20" s="436"/>
      <c r="C20" s="436"/>
      <c r="D20" s="436" t="s">
        <v>695</v>
      </c>
      <c r="E20" s="454"/>
      <c r="F20" s="456">
        <v>0</v>
      </c>
    </row>
    <row r="21" spans="1:6" x14ac:dyDescent="0.3">
      <c r="A21" s="437" t="s">
        <v>259</v>
      </c>
      <c r="B21" s="438"/>
      <c r="C21" s="438"/>
      <c r="D21" s="438" t="s">
        <v>695</v>
      </c>
      <c r="E21" s="455"/>
      <c r="F21" s="456">
        <v>0</v>
      </c>
    </row>
    <row r="22" spans="1:6" x14ac:dyDescent="0.3">
      <c r="F22" s="235">
        <f>F18+F19+F20+F21</f>
        <v>42428.389916920409</v>
      </c>
    </row>
  </sheetData>
  <mergeCells count="6">
    <mergeCell ref="A16:E16"/>
    <mergeCell ref="A17:E17"/>
    <mergeCell ref="C2:F2"/>
    <mergeCell ref="C11:E11"/>
    <mergeCell ref="C12:E12"/>
    <mergeCell ref="C13:E13"/>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AED6-FD34-42F7-904A-D2D49523739F}">
  <dimension ref="A1:AV30"/>
  <sheetViews>
    <sheetView topLeftCell="A23" workbookViewId="0">
      <selection activeCell="K23" sqref="K23"/>
    </sheetView>
    <sheetView workbookViewId="1"/>
  </sheetViews>
  <sheetFormatPr defaultRowHeight="15" x14ac:dyDescent="0.25"/>
  <cols>
    <col min="1" max="1" width="32.88671875" style="141" customWidth="1"/>
    <col min="2" max="2" width="8.33203125" style="141" customWidth="1"/>
    <col min="3" max="3" width="14.77734375" style="141" customWidth="1"/>
    <col min="4" max="4" width="5.44140625" style="141" bestFit="1" customWidth="1"/>
    <col min="5" max="10" width="7.77734375" style="141" hidden="1" customWidth="1"/>
    <col min="11" max="47" width="7.77734375" style="141" customWidth="1"/>
    <col min="48" max="48" width="9.77734375" style="141" customWidth="1"/>
    <col min="49" max="16384" width="8.88671875" style="141"/>
  </cols>
  <sheetData>
    <row r="1" spans="1:48" ht="15.75" customHeight="1" x14ac:dyDescent="0.3">
      <c r="A1" s="316" t="s">
        <v>667</v>
      </c>
    </row>
    <row r="2" spans="1:48" ht="15.75" customHeight="1" x14ac:dyDescent="0.3">
      <c r="A2" s="335"/>
    </row>
    <row r="3" spans="1:48" ht="15.75" customHeight="1" x14ac:dyDescent="0.3">
      <c r="A3" s="316" t="s">
        <v>397</v>
      </c>
    </row>
    <row r="4" spans="1:48" ht="15.75" customHeight="1" x14ac:dyDescent="0.25">
      <c r="A4" s="508" t="s">
        <v>77</v>
      </c>
      <c r="B4" s="510" t="s">
        <v>66</v>
      </c>
      <c r="C4" s="510" t="s">
        <v>282</v>
      </c>
      <c r="D4" s="514" t="s">
        <v>57</v>
      </c>
      <c r="E4" s="173"/>
      <c r="F4" s="144"/>
      <c r="G4" s="144"/>
      <c r="H4" s="144"/>
      <c r="I4" s="144"/>
      <c r="J4" s="145"/>
      <c r="K4" s="110" t="s">
        <v>283</v>
      </c>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5"/>
      <c r="AK4" s="144"/>
      <c r="AL4" s="144"/>
      <c r="AM4" s="144"/>
      <c r="AN4" s="144"/>
      <c r="AO4" s="144"/>
      <c r="AP4" s="144"/>
      <c r="AQ4" s="144"/>
      <c r="AR4" s="144"/>
      <c r="AS4" s="144"/>
      <c r="AT4" s="144"/>
      <c r="AU4" s="145"/>
      <c r="AV4" s="552" t="s">
        <v>1</v>
      </c>
    </row>
    <row r="5" spans="1:48" ht="15.75" customHeight="1" x14ac:dyDescent="0.25">
      <c r="A5" s="513"/>
      <c r="B5" s="512"/>
      <c r="C5" s="512"/>
      <c r="D5" s="515"/>
      <c r="E5" s="142">
        <v>2018</v>
      </c>
      <c r="F5" s="142">
        <f>E5+1</f>
        <v>2019</v>
      </c>
      <c r="G5" s="142">
        <f t="shared" ref="G5:AU5" si="0">F5+1</f>
        <v>2020</v>
      </c>
      <c r="H5" s="142">
        <f t="shared" si="0"/>
        <v>2021</v>
      </c>
      <c r="I5" s="142">
        <f t="shared" si="0"/>
        <v>2022</v>
      </c>
      <c r="J5" s="142">
        <f t="shared" si="0"/>
        <v>2023</v>
      </c>
      <c r="K5" s="142">
        <f t="shared" si="0"/>
        <v>2024</v>
      </c>
      <c r="L5" s="142">
        <f t="shared" si="0"/>
        <v>2025</v>
      </c>
      <c r="M5" s="142">
        <f t="shared" si="0"/>
        <v>2026</v>
      </c>
      <c r="N5" s="142">
        <f t="shared" si="0"/>
        <v>2027</v>
      </c>
      <c r="O5" s="142">
        <f t="shared" si="0"/>
        <v>2028</v>
      </c>
      <c r="P5" s="142">
        <f t="shared" si="0"/>
        <v>2029</v>
      </c>
      <c r="Q5" s="142">
        <f t="shared" si="0"/>
        <v>2030</v>
      </c>
      <c r="R5" s="142">
        <f t="shared" si="0"/>
        <v>2031</v>
      </c>
      <c r="S5" s="142">
        <f t="shared" si="0"/>
        <v>2032</v>
      </c>
      <c r="T5" s="142">
        <f t="shared" si="0"/>
        <v>2033</v>
      </c>
      <c r="U5" s="142">
        <f t="shared" si="0"/>
        <v>2034</v>
      </c>
      <c r="V5" s="142">
        <f t="shared" si="0"/>
        <v>2035</v>
      </c>
      <c r="W5" s="142">
        <f t="shared" si="0"/>
        <v>2036</v>
      </c>
      <c r="X5" s="142">
        <f t="shared" si="0"/>
        <v>2037</v>
      </c>
      <c r="Y5" s="142">
        <f t="shared" si="0"/>
        <v>2038</v>
      </c>
      <c r="Z5" s="142">
        <f t="shared" si="0"/>
        <v>2039</v>
      </c>
      <c r="AA5" s="142">
        <f t="shared" si="0"/>
        <v>2040</v>
      </c>
      <c r="AB5" s="142">
        <f t="shared" si="0"/>
        <v>2041</v>
      </c>
      <c r="AC5" s="142">
        <f t="shared" si="0"/>
        <v>2042</v>
      </c>
      <c r="AD5" s="142">
        <f t="shared" si="0"/>
        <v>2043</v>
      </c>
      <c r="AE5" s="142">
        <f t="shared" si="0"/>
        <v>2044</v>
      </c>
      <c r="AF5" s="142">
        <f t="shared" si="0"/>
        <v>2045</v>
      </c>
      <c r="AG5" s="142">
        <f t="shared" si="0"/>
        <v>2046</v>
      </c>
      <c r="AH5" s="142">
        <f t="shared" si="0"/>
        <v>2047</v>
      </c>
      <c r="AI5" s="142">
        <f t="shared" si="0"/>
        <v>2048</v>
      </c>
      <c r="AJ5" s="142">
        <f t="shared" si="0"/>
        <v>2049</v>
      </c>
      <c r="AK5" s="142">
        <f t="shared" si="0"/>
        <v>2050</v>
      </c>
      <c r="AL5" s="142">
        <f t="shared" si="0"/>
        <v>2051</v>
      </c>
      <c r="AM5" s="142">
        <f t="shared" si="0"/>
        <v>2052</v>
      </c>
      <c r="AN5" s="142">
        <f t="shared" si="0"/>
        <v>2053</v>
      </c>
      <c r="AO5" s="142">
        <f t="shared" si="0"/>
        <v>2054</v>
      </c>
      <c r="AP5" s="142">
        <f t="shared" si="0"/>
        <v>2055</v>
      </c>
      <c r="AQ5" s="142">
        <f t="shared" si="0"/>
        <v>2056</v>
      </c>
      <c r="AR5" s="142">
        <f t="shared" si="0"/>
        <v>2057</v>
      </c>
      <c r="AS5" s="142">
        <f t="shared" si="0"/>
        <v>2058</v>
      </c>
      <c r="AT5" s="142">
        <f t="shared" si="0"/>
        <v>2059</v>
      </c>
      <c r="AU5" s="142">
        <f t="shared" si="0"/>
        <v>2060</v>
      </c>
      <c r="AV5" s="553"/>
    </row>
    <row r="6" spans="1:48" customFormat="1" ht="15.75" customHeight="1" x14ac:dyDescent="0.3">
      <c r="A6" s="222" t="s">
        <v>341</v>
      </c>
      <c r="B6" s="223">
        <f>B27</f>
        <v>25</v>
      </c>
      <c r="C6" s="180">
        <f>C24*29.3/1000</f>
        <v>51797.931811244278</v>
      </c>
      <c r="D6" s="224">
        <f>D24</f>
        <v>0.8</v>
      </c>
      <c r="E6" s="93"/>
      <c r="F6" s="137"/>
      <c r="G6" s="117"/>
      <c r="H6" s="117"/>
      <c r="I6" s="117"/>
      <c r="J6" s="220"/>
      <c r="K6" s="180">
        <f>K24*29.3/1000</f>
        <v>41438.345448995424</v>
      </c>
      <c r="L6" s="180">
        <f t="shared" ref="L6:AU6" si="1">L24*29.3/1000</f>
        <v>41438.345448995424</v>
      </c>
      <c r="M6" s="180">
        <f t="shared" si="1"/>
        <v>41438.345448995424</v>
      </c>
      <c r="N6" s="180">
        <f t="shared" si="1"/>
        <v>41438.345448995424</v>
      </c>
      <c r="O6" s="180">
        <f t="shared" si="1"/>
        <v>41438.345448995424</v>
      </c>
      <c r="P6" s="180">
        <f t="shared" si="1"/>
        <v>41438.345448995424</v>
      </c>
      <c r="Q6" s="180">
        <f t="shared" si="1"/>
        <v>41438.345448995424</v>
      </c>
      <c r="R6" s="180">
        <f t="shared" si="1"/>
        <v>41438.345448995424</v>
      </c>
      <c r="S6" s="180">
        <f t="shared" si="1"/>
        <v>41438.345448995424</v>
      </c>
      <c r="T6" s="180">
        <f t="shared" si="1"/>
        <v>41438.345448995424</v>
      </c>
      <c r="U6" s="180">
        <f t="shared" si="1"/>
        <v>41438.345448995424</v>
      </c>
      <c r="V6" s="180">
        <f t="shared" si="1"/>
        <v>41438.345448995424</v>
      </c>
      <c r="W6" s="180">
        <f t="shared" si="1"/>
        <v>41438.345448995424</v>
      </c>
      <c r="X6" s="180">
        <f t="shared" si="1"/>
        <v>41438.345448995424</v>
      </c>
      <c r="Y6" s="180">
        <f t="shared" si="1"/>
        <v>41438.345448995424</v>
      </c>
      <c r="Z6" s="180">
        <f t="shared" ref="Z6:AJ6" si="2">Z24*29.3/1000</f>
        <v>41438.345448995424</v>
      </c>
      <c r="AA6" s="180">
        <f t="shared" si="2"/>
        <v>41438.345448995424</v>
      </c>
      <c r="AB6" s="180">
        <f t="shared" si="2"/>
        <v>41438.345448995424</v>
      </c>
      <c r="AC6" s="180">
        <f t="shared" si="2"/>
        <v>41438.345448995424</v>
      </c>
      <c r="AD6" s="180">
        <f t="shared" si="2"/>
        <v>41438.345448995424</v>
      </c>
      <c r="AE6" s="180">
        <f t="shared" si="2"/>
        <v>41438.345448995424</v>
      </c>
      <c r="AF6" s="180">
        <f t="shared" si="2"/>
        <v>41438.345448995424</v>
      </c>
      <c r="AG6" s="180">
        <f t="shared" si="2"/>
        <v>41438.345448995424</v>
      </c>
      <c r="AH6" s="180">
        <f t="shared" si="2"/>
        <v>41438.345448995424</v>
      </c>
      <c r="AI6" s="180">
        <f t="shared" si="2"/>
        <v>41438.345448995424</v>
      </c>
      <c r="AJ6" s="180">
        <f t="shared" si="2"/>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180">
        <f>SUM(J6:AU6)</f>
        <v>1035958.6362248862</v>
      </c>
    </row>
    <row r="7" spans="1:48" customFormat="1" ht="15.75" customHeight="1" x14ac:dyDescent="0.3">
      <c r="A7" s="183" t="s">
        <v>480</v>
      </c>
      <c r="B7" s="199"/>
      <c r="C7" s="185">
        <f>SUM(C6:C6)</f>
        <v>51797.931811244278</v>
      </c>
      <c r="D7" s="208">
        <f>K7/C7</f>
        <v>0.8</v>
      </c>
      <c r="E7" s="95"/>
      <c r="F7" s="95"/>
      <c r="G7" s="221"/>
      <c r="H7" s="221"/>
      <c r="I7" s="221"/>
      <c r="J7" s="95"/>
      <c r="K7" s="185">
        <f t="shared" ref="K7:AV7" si="3">SUM(K6:K6)</f>
        <v>41438.345448995424</v>
      </c>
      <c r="L7" s="185">
        <f t="shared" si="3"/>
        <v>41438.345448995424</v>
      </c>
      <c r="M7" s="185">
        <f t="shared" ref="M7:AU7" si="4">SUM(M6:M6)</f>
        <v>41438.345448995424</v>
      </c>
      <c r="N7" s="185">
        <f t="shared" si="4"/>
        <v>41438.345448995424</v>
      </c>
      <c r="O7" s="185">
        <f t="shared" si="4"/>
        <v>41438.345448995424</v>
      </c>
      <c r="P7" s="185">
        <f t="shared" si="4"/>
        <v>41438.345448995424</v>
      </c>
      <c r="Q7" s="185">
        <f t="shared" si="4"/>
        <v>41438.345448995424</v>
      </c>
      <c r="R7" s="185">
        <f t="shared" si="4"/>
        <v>41438.345448995424</v>
      </c>
      <c r="S7" s="185">
        <f t="shared" si="4"/>
        <v>41438.345448995424</v>
      </c>
      <c r="T7" s="185">
        <f t="shared" si="4"/>
        <v>41438.345448995424</v>
      </c>
      <c r="U7" s="185">
        <f t="shared" si="4"/>
        <v>41438.345448995424</v>
      </c>
      <c r="V7" s="185">
        <f t="shared" si="4"/>
        <v>41438.345448995424</v>
      </c>
      <c r="W7" s="185">
        <f t="shared" si="4"/>
        <v>41438.345448995424</v>
      </c>
      <c r="X7" s="185">
        <f t="shared" si="4"/>
        <v>41438.345448995424</v>
      </c>
      <c r="Y7" s="185">
        <f t="shared" si="4"/>
        <v>41438.345448995424</v>
      </c>
      <c r="Z7" s="185">
        <f t="shared" si="4"/>
        <v>41438.345448995424</v>
      </c>
      <c r="AA7" s="185">
        <f t="shared" si="4"/>
        <v>41438.345448995424</v>
      </c>
      <c r="AB7" s="185">
        <f t="shared" si="4"/>
        <v>41438.345448995424</v>
      </c>
      <c r="AC7" s="185">
        <f t="shared" si="4"/>
        <v>41438.345448995424</v>
      </c>
      <c r="AD7" s="185">
        <f t="shared" si="4"/>
        <v>41438.345448995424</v>
      </c>
      <c r="AE7" s="185">
        <f t="shared" si="4"/>
        <v>41438.345448995424</v>
      </c>
      <c r="AF7" s="185">
        <f t="shared" si="4"/>
        <v>41438.345448995424</v>
      </c>
      <c r="AG7" s="185">
        <f t="shared" si="4"/>
        <v>41438.345448995424</v>
      </c>
      <c r="AH7" s="185">
        <f t="shared" si="4"/>
        <v>41438.345448995424</v>
      </c>
      <c r="AI7" s="185">
        <f t="shared" si="4"/>
        <v>41438.345448995424</v>
      </c>
      <c r="AJ7" s="185">
        <f t="shared" si="4"/>
        <v>0</v>
      </c>
      <c r="AK7" s="185">
        <f t="shared" si="4"/>
        <v>0</v>
      </c>
      <c r="AL7" s="185">
        <f t="shared" si="4"/>
        <v>0</v>
      </c>
      <c r="AM7" s="185">
        <f t="shared" si="4"/>
        <v>0</v>
      </c>
      <c r="AN7" s="185">
        <f t="shared" si="4"/>
        <v>0</v>
      </c>
      <c r="AO7" s="185">
        <f t="shared" si="4"/>
        <v>0</v>
      </c>
      <c r="AP7" s="185">
        <f t="shared" si="4"/>
        <v>0</v>
      </c>
      <c r="AQ7" s="185">
        <f t="shared" si="4"/>
        <v>0</v>
      </c>
      <c r="AR7" s="185">
        <f t="shared" si="4"/>
        <v>0</v>
      </c>
      <c r="AS7" s="185">
        <f t="shared" si="4"/>
        <v>0</v>
      </c>
      <c r="AT7" s="185">
        <f t="shared" si="4"/>
        <v>0</v>
      </c>
      <c r="AU7" s="185">
        <f t="shared" si="4"/>
        <v>0</v>
      </c>
      <c r="AV7" s="177">
        <f t="shared" si="3"/>
        <v>1035958.6362248862</v>
      </c>
    </row>
    <row r="8" spans="1:48" customFormat="1" ht="15.75" customHeight="1" x14ac:dyDescent="0.3">
      <c r="A8" s="183" t="s">
        <v>481</v>
      </c>
      <c r="B8" s="188"/>
      <c r="C8" s="189"/>
      <c r="D8" s="200"/>
      <c r="E8" s="95"/>
      <c r="F8" s="95"/>
      <c r="G8" s="96"/>
      <c r="H8" s="96"/>
      <c r="I8" s="96"/>
      <c r="J8" s="95"/>
      <c r="K8" s="177">
        <v>0</v>
      </c>
      <c r="L8" s="177">
        <f t="shared" ref="L8" si="5">K7-L7</f>
        <v>0</v>
      </c>
      <c r="M8" s="177">
        <f t="shared" ref="M8" si="6">L7-M7</f>
        <v>0</v>
      </c>
      <c r="N8" s="177">
        <f t="shared" ref="N8" si="7">M7-N7</f>
        <v>0</v>
      </c>
      <c r="O8" s="177">
        <f t="shared" ref="O8" si="8">N7-O7</f>
        <v>0</v>
      </c>
      <c r="P8" s="177">
        <f t="shared" ref="P8" si="9">O7-P7</f>
        <v>0</v>
      </c>
      <c r="Q8" s="177">
        <f t="shared" ref="Q8" si="10">P7-Q7</f>
        <v>0</v>
      </c>
      <c r="R8" s="177">
        <f t="shared" ref="R8" si="11">Q7-R7</f>
        <v>0</v>
      </c>
      <c r="S8" s="177">
        <f t="shared" ref="S8" si="12">R7-S7</f>
        <v>0</v>
      </c>
      <c r="T8" s="177">
        <f t="shared" ref="T8" si="13">S7-T7</f>
        <v>0</v>
      </c>
      <c r="U8" s="177">
        <f t="shared" ref="U8" si="14">T7-U7</f>
        <v>0</v>
      </c>
      <c r="V8" s="177">
        <f t="shared" ref="V8" si="15">U7-V7</f>
        <v>0</v>
      </c>
      <c r="W8" s="177">
        <f t="shared" ref="W8" si="16">V7-W7</f>
        <v>0</v>
      </c>
      <c r="X8" s="177">
        <f t="shared" ref="X8" si="17">W7-X7</f>
        <v>0</v>
      </c>
      <c r="Y8" s="177">
        <f t="shared" ref="Y8" si="18">X7-Y7</f>
        <v>0</v>
      </c>
      <c r="Z8" s="177">
        <f t="shared" ref="Z8" si="19">Y7-Z7</f>
        <v>0</v>
      </c>
      <c r="AA8" s="177">
        <f t="shared" ref="AA8" si="20">Z7-AA7</f>
        <v>0</v>
      </c>
      <c r="AB8" s="177">
        <f t="shared" ref="AB8" si="21">AA7-AB7</f>
        <v>0</v>
      </c>
      <c r="AC8" s="177">
        <f t="shared" ref="AC8" si="22">AB7-AC7</f>
        <v>0</v>
      </c>
      <c r="AD8" s="177">
        <f t="shared" ref="AD8" si="23">AC7-AD7</f>
        <v>0</v>
      </c>
      <c r="AE8" s="177">
        <f t="shared" ref="AE8" si="24">AD7-AE7</f>
        <v>0</v>
      </c>
      <c r="AF8" s="177">
        <f t="shared" ref="AF8" si="25">AE7-AF7</f>
        <v>0</v>
      </c>
      <c r="AG8" s="177">
        <f t="shared" ref="AG8" si="26">AF7-AG7</f>
        <v>0</v>
      </c>
      <c r="AH8" s="177">
        <f t="shared" ref="AH8" si="27">AG7-AH7</f>
        <v>0</v>
      </c>
      <c r="AI8" s="177">
        <f t="shared" ref="AI8" si="28">AH7-AI7</f>
        <v>0</v>
      </c>
      <c r="AJ8" s="177">
        <f t="shared" ref="AJ8" si="29">AI7-AJ7</f>
        <v>41438.345448995424</v>
      </c>
      <c r="AK8" s="177">
        <f t="shared" ref="AK8" si="30">AJ7-AK7</f>
        <v>0</v>
      </c>
      <c r="AL8" s="177">
        <f t="shared" ref="AL8" si="31">AK7-AL7</f>
        <v>0</v>
      </c>
      <c r="AM8" s="177">
        <f t="shared" ref="AM8" si="32">AL7-AM7</f>
        <v>0</v>
      </c>
      <c r="AN8" s="177">
        <f t="shared" ref="AN8" si="33">AM7-AN7</f>
        <v>0</v>
      </c>
      <c r="AO8" s="177">
        <f t="shared" ref="AO8" si="34">AN7-AO7</f>
        <v>0</v>
      </c>
      <c r="AP8" s="177">
        <f t="shared" ref="AP8" si="35">AO7-AP7</f>
        <v>0</v>
      </c>
      <c r="AQ8" s="177">
        <f t="shared" ref="AQ8" si="36">AP7-AQ7</f>
        <v>0</v>
      </c>
      <c r="AR8" s="177">
        <f t="shared" ref="AR8" si="37">AQ7-AR7</f>
        <v>0</v>
      </c>
      <c r="AS8" s="177">
        <f t="shared" ref="AS8" si="38">AR7-AS7</f>
        <v>0</v>
      </c>
      <c r="AT8" s="177">
        <f t="shared" ref="AT8" si="39">AS7-AT7</f>
        <v>0</v>
      </c>
      <c r="AU8" s="177">
        <f t="shared" ref="AU8" si="40">AT7-AU7</f>
        <v>0</v>
      </c>
      <c r="AV8" s="85"/>
    </row>
    <row r="9" spans="1:48" customFormat="1" ht="15.75" customHeight="1" x14ac:dyDescent="0.3">
      <c r="A9" s="183" t="s">
        <v>482</v>
      </c>
      <c r="B9" s="188"/>
      <c r="C9" s="189"/>
      <c r="D9" s="189"/>
      <c r="E9" s="95"/>
      <c r="F9" s="95"/>
      <c r="G9" s="96"/>
      <c r="H9" s="96"/>
      <c r="I9" s="96"/>
      <c r="J9" s="95"/>
      <c r="K9" s="177">
        <f>$K7-K7</f>
        <v>0</v>
      </c>
      <c r="L9" s="177">
        <f t="shared" ref="L9" si="41">$K7-L7</f>
        <v>0</v>
      </c>
      <c r="M9" s="177">
        <f t="shared" ref="M9:AU9" si="42">$K7-M7</f>
        <v>0</v>
      </c>
      <c r="N9" s="177">
        <f t="shared" si="42"/>
        <v>0</v>
      </c>
      <c r="O9" s="177">
        <f t="shared" si="42"/>
        <v>0</v>
      </c>
      <c r="P9" s="177">
        <f t="shared" si="42"/>
        <v>0</v>
      </c>
      <c r="Q9" s="177">
        <f t="shared" si="42"/>
        <v>0</v>
      </c>
      <c r="R9" s="177">
        <f t="shared" si="42"/>
        <v>0</v>
      </c>
      <c r="S9" s="177">
        <f t="shared" si="42"/>
        <v>0</v>
      </c>
      <c r="T9" s="177">
        <f t="shared" si="42"/>
        <v>0</v>
      </c>
      <c r="U9" s="177">
        <f t="shared" si="42"/>
        <v>0</v>
      </c>
      <c r="V9" s="177">
        <f t="shared" si="42"/>
        <v>0</v>
      </c>
      <c r="W9" s="177">
        <f t="shared" si="42"/>
        <v>0</v>
      </c>
      <c r="X9" s="177">
        <f t="shared" si="42"/>
        <v>0</v>
      </c>
      <c r="Y9" s="177">
        <f t="shared" si="42"/>
        <v>0</v>
      </c>
      <c r="Z9" s="177">
        <f t="shared" si="42"/>
        <v>0</v>
      </c>
      <c r="AA9" s="177">
        <f t="shared" si="42"/>
        <v>0</v>
      </c>
      <c r="AB9" s="177">
        <f t="shared" si="42"/>
        <v>0</v>
      </c>
      <c r="AC9" s="177">
        <f t="shared" si="42"/>
        <v>0</v>
      </c>
      <c r="AD9" s="177">
        <f t="shared" si="42"/>
        <v>0</v>
      </c>
      <c r="AE9" s="177">
        <f t="shared" si="42"/>
        <v>0</v>
      </c>
      <c r="AF9" s="177">
        <f t="shared" si="42"/>
        <v>0</v>
      </c>
      <c r="AG9" s="177">
        <f t="shared" si="42"/>
        <v>0</v>
      </c>
      <c r="AH9" s="177">
        <f t="shared" si="42"/>
        <v>0</v>
      </c>
      <c r="AI9" s="177">
        <f t="shared" si="42"/>
        <v>0</v>
      </c>
      <c r="AJ9" s="177">
        <f t="shared" si="42"/>
        <v>41438.345448995424</v>
      </c>
      <c r="AK9" s="177">
        <f t="shared" si="42"/>
        <v>41438.345448995424</v>
      </c>
      <c r="AL9" s="177">
        <f t="shared" si="42"/>
        <v>41438.345448995424</v>
      </c>
      <c r="AM9" s="177">
        <f t="shared" si="42"/>
        <v>41438.345448995424</v>
      </c>
      <c r="AN9" s="177">
        <f t="shared" si="42"/>
        <v>41438.345448995424</v>
      </c>
      <c r="AO9" s="177">
        <f t="shared" si="42"/>
        <v>41438.345448995424</v>
      </c>
      <c r="AP9" s="177">
        <f t="shared" si="42"/>
        <v>41438.345448995424</v>
      </c>
      <c r="AQ9" s="177">
        <f t="shared" si="42"/>
        <v>41438.345448995424</v>
      </c>
      <c r="AR9" s="177">
        <f t="shared" si="42"/>
        <v>41438.345448995424</v>
      </c>
      <c r="AS9" s="177">
        <f t="shared" si="42"/>
        <v>41438.345448995424</v>
      </c>
      <c r="AT9" s="177">
        <f t="shared" si="42"/>
        <v>41438.345448995424</v>
      </c>
      <c r="AU9" s="177">
        <f t="shared" si="42"/>
        <v>41438.345448995424</v>
      </c>
      <c r="AV9" s="81"/>
    </row>
    <row r="10" spans="1:48" customFormat="1" ht="15.75" customHeight="1" x14ac:dyDescent="0.3">
      <c r="A10" s="196" t="s">
        <v>66</v>
      </c>
      <c r="B10" s="209">
        <f>SUMPRODUCT(B6:B6,C6:C6)/C7</f>
        <v>24.999999999999996</v>
      </c>
      <c r="C10" s="56"/>
      <c r="D10" s="30"/>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row>
    <row r="11" spans="1:48" ht="15.75" customHeight="1" x14ac:dyDescent="0.3">
      <c r="A11" s="172"/>
      <c r="B11" s="172"/>
      <c r="C11" s="172"/>
      <c r="D11" s="172"/>
      <c r="E11" s="172"/>
      <c r="F11" s="172"/>
      <c r="G11" s="172"/>
      <c r="H11" s="172"/>
      <c r="I11" s="172"/>
      <c r="J11" s="172"/>
      <c r="K11" s="172"/>
      <c r="L11" s="172"/>
      <c r="M11" s="172"/>
      <c r="N11" s="172"/>
      <c r="O11" s="172"/>
      <c r="P11" s="172"/>
      <c r="Q11" s="172"/>
      <c r="R11" s="172"/>
      <c r="S11" s="172"/>
      <c r="T11" s="172"/>
      <c r="U11" s="172"/>
      <c r="V11" s="172"/>
      <c r="W11" s="172"/>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ht="15.75" customHeight="1" x14ac:dyDescent="0.3">
      <c r="A12" s="554" t="str">
        <f>A4</f>
        <v>Channel</v>
      </c>
      <c r="B12" s="556" t="str">
        <f>B4</f>
        <v>WAML</v>
      </c>
      <c r="C12" s="510" t="str">
        <f>C4</f>
        <v>Annual Verified Gross Savings (MWh)</v>
      </c>
      <c r="D12" s="558" t="str">
        <f>D4</f>
        <v>NTGR</v>
      </c>
      <c r="E12" s="173"/>
      <c r="F12" s="144"/>
      <c r="G12" s="144"/>
      <c r="H12" s="144"/>
      <c r="I12" s="144"/>
      <c r="J12" s="332"/>
      <c r="K12" s="110" t="s">
        <v>283</v>
      </c>
      <c r="L12" s="330"/>
      <c r="M12" s="330"/>
      <c r="N12" s="330"/>
      <c r="O12" s="330"/>
      <c r="P12" s="330"/>
      <c r="Q12" s="330"/>
      <c r="R12" s="330"/>
      <c r="S12" s="330"/>
      <c r="T12" s="330"/>
      <c r="U12" s="330"/>
      <c r="V12" s="330"/>
      <c r="W12" s="331"/>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48" ht="15.75" customHeight="1" x14ac:dyDescent="0.3">
      <c r="A13" s="555"/>
      <c r="B13" s="557"/>
      <c r="C13" s="512"/>
      <c r="D13" s="559"/>
      <c r="E13" s="142"/>
      <c r="F13" s="142"/>
      <c r="G13" s="142"/>
      <c r="H13" s="142"/>
      <c r="I13" s="173"/>
      <c r="J13" s="142"/>
      <c r="K13" s="142">
        <f t="shared" ref="K13" si="43">X5</f>
        <v>2037</v>
      </c>
      <c r="L13" s="142">
        <f t="shared" ref="L13:L17" si="44">Y5</f>
        <v>2038</v>
      </c>
      <c r="M13" s="142">
        <f t="shared" ref="M13:M17" si="45">Z5</f>
        <v>2039</v>
      </c>
      <c r="N13" s="142">
        <f t="shared" ref="N13:N17" si="46">AA5</f>
        <v>2040</v>
      </c>
      <c r="O13" s="142">
        <f t="shared" ref="O13:O17" si="47">AB5</f>
        <v>2041</v>
      </c>
      <c r="P13" s="142">
        <f t="shared" ref="P13:P17" si="48">AC5</f>
        <v>2042</v>
      </c>
      <c r="Q13" s="142">
        <f t="shared" ref="Q13:Q17" si="49">AD5</f>
        <v>2043</v>
      </c>
      <c r="R13" s="142">
        <f t="shared" ref="R13:R17" si="50">AE5</f>
        <v>2044</v>
      </c>
      <c r="S13" s="142">
        <f t="shared" ref="S13:S17" si="51">AF5</f>
        <v>2045</v>
      </c>
      <c r="T13" s="142">
        <f t="shared" ref="T13:T17" si="52">AG5</f>
        <v>2046</v>
      </c>
      <c r="U13" s="142">
        <f t="shared" ref="U13:U17" si="53">AH5</f>
        <v>2047</v>
      </c>
      <c r="V13" s="142">
        <f t="shared" ref="V13:V17" si="54">AI5</f>
        <v>2048</v>
      </c>
      <c r="W13" s="142">
        <f t="shared" ref="W13:W17" si="55">AJ5</f>
        <v>2049</v>
      </c>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row>
    <row r="14" spans="1:48" customFormat="1" ht="15.75" customHeight="1" x14ac:dyDescent="0.3">
      <c r="A14" s="222" t="str">
        <f>A6</f>
        <v>Custom Incentives - Non-AIC Gas</v>
      </c>
      <c r="B14" s="223">
        <f>B6</f>
        <v>25</v>
      </c>
      <c r="C14" s="180">
        <f>C6</f>
        <v>51797.931811244278</v>
      </c>
      <c r="D14" s="224">
        <f>D6</f>
        <v>0.8</v>
      </c>
      <c r="E14" s="93"/>
      <c r="F14" s="137"/>
      <c r="G14" s="117"/>
      <c r="H14" s="117"/>
      <c r="I14" s="117"/>
      <c r="J14" s="220"/>
      <c r="K14" s="180">
        <f t="shared" ref="K14:K17" si="56">X6</f>
        <v>41438.345448995424</v>
      </c>
      <c r="L14" s="180">
        <f t="shared" si="44"/>
        <v>41438.345448995424</v>
      </c>
      <c r="M14" s="180">
        <f t="shared" si="45"/>
        <v>41438.345448995424</v>
      </c>
      <c r="N14" s="180">
        <f t="shared" si="46"/>
        <v>41438.345448995424</v>
      </c>
      <c r="O14" s="180">
        <f t="shared" si="47"/>
        <v>41438.345448995424</v>
      </c>
      <c r="P14" s="180">
        <f t="shared" si="48"/>
        <v>41438.345448995424</v>
      </c>
      <c r="Q14" s="180">
        <f t="shared" si="49"/>
        <v>41438.345448995424</v>
      </c>
      <c r="R14" s="180">
        <f t="shared" si="50"/>
        <v>41438.345448995424</v>
      </c>
      <c r="S14" s="180">
        <f t="shared" si="51"/>
        <v>41438.345448995424</v>
      </c>
      <c r="T14" s="180">
        <f t="shared" si="52"/>
        <v>41438.345448995424</v>
      </c>
      <c r="U14" s="180">
        <f t="shared" si="53"/>
        <v>41438.345448995424</v>
      </c>
      <c r="V14" s="180">
        <f t="shared" si="54"/>
        <v>41438.345448995424</v>
      </c>
      <c r="W14" s="180">
        <f t="shared" si="55"/>
        <v>0</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row>
    <row r="15" spans="1:48" customFormat="1" ht="15.75" customHeight="1" x14ac:dyDescent="0.3">
      <c r="A15" s="183" t="str">
        <f>A7</f>
        <v>2024 CPAS</v>
      </c>
      <c r="B15" s="199"/>
      <c r="C15" s="185">
        <f>C7</f>
        <v>51797.931811244278</v>
      </c>
      <c r="D15" s="208">
        <f>D7</f>
        <v>0.8</v>
      </c>
      <c r="E15" s="95"/>
      <c r="F15" s="95"/>
      <c r="G15" s="221"/>
      <c r="H15" s="221"/>
      <c r="I15" s="221"/>
      <c r="J15" s="95"/>
      <c r="K15" s="185">
        <f t="shared" si="56"/>
        <v>41438.345448995424</v>
      </c>
      <c r="L15" s="185">
        <f t="shared" si="44"/>
        <v>41438.345448995424</v>
      </c>
      <c r="M15" s="185">
        <f t="shared" si="45"/>
        <v>41438.345448995424</v>
      </c>
      <c r="N15" s="185">
        <f t="shared" si="46"/>
        <v>41438.345448995424</v>
      </c>
      <c r="O15" s="185">
        <f t="shared" si="47"/>
        <v>41438.345448995424</v>
      </c>
      <c r="P15" s="185">
        <f t="shared" si="48"/>
        <v>41438.345448995424</v>
      </c>
      <c r="Q15" s="185">
        <f t="shared" si="49"/>
        <v>41438.345448995424</v>
      </c>
      <c r="R15" s="185">
        <f t="shared" si="50"/>
        <v>41438.345448995424</v>
      </c>
      <c r="S15" s="185">
        <f t="shared" si="51"/>
        <v>41438.345448995424</v>
      </c>
      <c r="T15" s="185">
        <f t="shared" si="52"/>
        <v>41438.345448995424</v>
      </c>
      <c r="U15" s="185">
        <f t="shared" si="53"/>
        <v>41438.345448995424</v>
      </c>
      <c r="V15" s="185">
        <f t="shared" si="54"/>
        <v>41438.345448995424</v>
      </c>
      <c r="W15" s="185">
        <f t="shared" si="55"/>
        <v>0</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row>
    <row r="16" spans="1:48" customFormat="1" ht="15.75" customHeight="1" x14ac:dyDescent="0.3">
      <c r="A16" s="183" t="str">
        <f>A8</f>
        <v>Expiring 2024 CPAS</v>
      </c>
      <c r="B16" s="188"/>
      <c r="C16" s="189"/>
      <c r="D16" s="200"/>
      <c r="E16" s="95"/>
      <c r="F16" s="95"/>
      <c r="G16" s="96"/>
      <c r="H16" s="96"/>
      <c r="I16" s="96"/>
      <c r="J16" s="95"/>
      <c r="K16" s="177">
        <f t="shared" si="56"/>
        <v>0</v>
      </c>
      <c r="L16" s="177">
        <f t="shared" si="44"/>
        <v>0</v>
      </c>
      <c r="M16" s="177">
        <f t="shared" si="45"/>
        <v>0</v>
      </c>
      <c r="N16" s="177">
        <f t="shared" si="46"/>
        <v>0</v>
      </c>
      <c r="O16" s="177">
        <f t="shared" si="47"/>
        <v>0</v>
      </c>
      <c r="P16" s="177">
        <f t="shared" si="48"/>
        <v>0</v>
      </c>
      <c r="Q16" s="177">
        <f t="shared" si="49"/>
        <v>0</v>
      </c>
      <c r="R16" s="177">
        <f t="shared" si="50"/>
        <v>0</v>
      </c>
      <c r="S16" s="177">
        <f t="shared" si="51"/>
        <v>0</v>
      </c>
      <c r="T16" s="177">
        <f t="shared" si="52"/>
        <v>0</v>
      </c>
      <c r="U16" s="177">
        <f t="shared" si="53"/>
        <v>0</v>
      </c>
      <c r="V16" s="177">
        <f t="shared" si="54"/>
        <v>0</v>
      </c>
      <c r="W16" s="177">
        <f t="shared" si="55"/>
        <v>41438.345448995424</v>
      </c>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row>
    <row r="17" spans="1:48" customFormat="1" ht="15.75" customHeight="1" x14ac:dyDescent="0.3">
      <c r="A17" s="183" t="str">
        <f>A9</f>
        <v>Expired 2024 CPAS</v>
      </c>
      <c r="B17" s="188"/>
      <c r="C17" s="189"/>
      <c r="D17" s="189"/>
      <c r="E17" s="95"/>
      <c r="F17" s="95"/>
      <c r="G17" s="96"/>
      <c r="H17" s="96"/>
      <c r="I17" s="96"/>
      <c r="J17" s="95"/>
      <c r="K17" s="177">
        <f t="shared" si="56"/>
        <v>0</v>
      </c>
      <c r="L17" s="177">
        <f t="shared" si="44"/>
        <v>0</v>
      </c>
      <c r="M17" s="177">
        <f t="shared" si="45"/>
        <v>0</v>
      </c>
      <c r="N17" s="177">
        <f t="shared" si="46"/>
        <v>0</v>
      </c>
      <c r="O17" s="177">
        <f t="shared" si="47"/>
        <v>0</v>
      </c>
      <c r="P17" s="177">
        <f t="shared" si="48"/>
        <v>0</v>
      </c>
      <c r="Q17" s="177">
        <f t="shared" si="49"/>
        <v>0</v>
      </c>
      <c r="R17" s="177">
        <f t="shared" si="50"/>
        <v>0</v>
      </c>
      <c r="S17" s="177">
        <f t="shared" si="51"/>
        <v>0</v>
      </c>
      <c r="T17" s="177">
        <f t="shared" si="52"/>
        <v>0</v>
      </c>
      <c r="U17" s="177">
        <f t="shared" si="53"/>
        <v>0</v>
      </c>
      <c r="V17" s="177">
        <f t="shared" si="54"/>
        <v>0</v>
      </c>
      <c r="W17" s="177">
        <f t="shared" si="55"/>
        <v>41438.345448995424</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row>
    <row r="18" spans="1:48" customFormat="1" ht="15.75" customHeight="1" x14ac:dyDescent="0.3">
      <c r="A18" s="183" t="str">
        <f>A10</f>
        <v>WAML</v>
      </c>
      <c r="B18" s="209">
        <f>B10</f>
        <v>24.999999999999996</v>
      </c>
      <c r="C18" s="56"/>
      <c r="D18" s="30"/>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48" x14ac:dyDescent="0.25">
      <c r="A19" s="172"/>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row>
    <row r="20" spans="1:48" ht="15.75" customHeight="1" x14ac:dyDescent="0.3">
      <c r="A20" s="316" t="s">
        <v>668</v>
      </c>
      <c r="B20" s="172"/>
      <c r="C20" s="172"/>
      <c r="D20" s="172"/>
      <c r="E20" s="172"/>
      <c r="F20" s="172"/>
      <c r="G20" s="172"/>
      <c r="H20" s="172"/>
      <c r="I20" s="172"/>
      <c r="J20" s="333">
        <v>131</v>
      </c>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v>156</v>
      </c>
      <c r="AU20" s="333">
        <v>157</v>
      </c>
      <c r="AV20" s="172"/>
    </row>
    <row r="21" spans="1:48" ht="15.75" customHeight="1" x14ac:dyDescent="0.25">
      <c r="A21" s="554" t="s">
        <v>272</v>
      </c>
      <c r="B21" s="556" t="s">
        <v>71</v>
      </c>
      <c r="C21" s="510" t="s">
        <v>288</v>
      </c>
      <c r="D21" s="556" t="s">
        <v>57</v>
      </c>
      <c r="E21" s="173"/>
      <c r="F21" s="144"/>
      <c r="G21" s="144"/>
      <c r="H21" s="144"/>
      <c r="I21" s="144"/>
      <c r="J21" s="327"/>
      <c r="K21" s="143" t="s">
        <v>72</v>
      </c>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552" t="s">
        <v>1</v>
      </c>
    </row>
    <row r="22" spans="1:48" ht="15.75" customHeight="1" x14ac:dyDescent="0.25">
      <c r="A22" s="560"/>
      <c r="B22" s="561"/>
      <c r="C22" s="512"/>
      <c r="D22" s="557"/>
      <c r="E22" s="142">
        <f t="shared" ref="E22:AU22" si="57">E5</f>
        <v>2018</v>
      </c>
      <c r="F22" s="142">
        <f t="shared" si="57"/>
        <v>2019</v>
      </c>
      <c r="G22" s="142">
        <f t="shared" si="57"/>
        <v>2020</v>
      </c>
      <c r="H22" s="142">
        <f t="shared" si="57"/>
        <v>2021</v>
      </c>
      <c r="I22" s="142">
        <f t="shared" si="57"/>
        <v>2022</v>
      </c>
      <c r="J22" s="142">
        <f t="shared" si="57"/>
        <v>2023</v>
      </c>
      <c r="K22" s="142">
        <f t="shared" si="57"/>
        <v>2024</v>
      </c>
      <c r="L22" s="142">
        <f t="shared" si="57"/>
        <v>2025</v>
      </c>
      <c r="M22" s="142">
        <f t="shared" si="57"/>
        <v>2026</v>
      </c>
      <c r="N22" s="142">
        <f t="shared" si="57"/>
        <v>2027</v>
      </c>
      <c r="O22" s="142">
        <f t="shared" si="57"/>
        <v>2028</v>
      </c>
      <c r="P22" s="142">
        <f t="shared" si="57"/>
        <v>2029</v>
      </c>
      <c r="Q22" s="142">
        <f t="shared" si="57"/>
        <v>2030</v>
      </c>
      <c r="R22" s="142">
        <f t="shared" si="57"/>
        <v>2031</v>
      </c>
      <c r="S22" s="142">
        <f t="shared" si="57"/>
        <v>2032</v>
      </c>
      <c r="T22" s="142">
        <f t="shared" si="57"/>
        <v>2033</v>
      </c>
      <c r="U22" s="142">
        <f t="shared" si="57"/>
        <v>2034</v>
      </c>
      <c r="V22" s="142">
        <f t="shared" si="57"/>
        <v>2035</v>
      </c>
      <c r="W22" s="142">
        <f t="shared" si="57"/>
        <v>2036</v>
      </c>
      <c r="X22" s="142">
        <f t="shared" si="57"/>
        <v>2037</v>
      </c>
      <c r="Y22" s="142">
        <f t="shared" si="57"/>
        <v>2038</v>
      </c>
      <c r="Z22" s="142">
        <f t="shared" si="57"/>
        <v>2039</v>
      </c>
      <c r="AA22" s="142">
        <f t="shared" si="57"/>
        <v>2040</v>
      </c>
      <c r="AB22" s="142">
        <f t="shared" si="57"/>
        <v>2041</v>
      </c>
      <c r="AC22" s="142">
        <f t="shared" si="57"/>
        <v>2042</v>
      </c>
      <c r="AD22" s="142">
        <f t="shared" si="57"/>
        <v>2043</v>
      </c>
      <c r="AE22" s="142">
        <f t="shared" si="57"/>
        <v>2044</v>
      </c>
      <c r="AF22" s="142">
        <f t="shared" si="57"/>
        <v>2045</v>
      </c>
      <c r="AG22" s="142">
        <f t="shared" si="57"/>
        <v>2046</v>
      </c>
      <c r="AH22" s="142">
        <f t="shared" si="57"/>
        <v>2047</v>
      </c>
      <c r="AI22" s="142">
        <f t="shared" si="57"/>
        <v>2048</v>
      </c>
      <c r="AJ22" s="142">
        <f t="shared" si="57"/>
        <v>2049</v>
      </c>
      <c r="AK22" s="142">
        <f t="shared" si="57"/>
        <v>2050</v>
      </c>
      <c r="AL22" s="142">
        <f t="shared" si="57"/>
        <v>2051</v>
      </c>
      <c r="AM22" s="142">
        <f t="shared" si="57"/>
        <v>2052</v>
      </c>
      <c r="AN22" s="142">
        <f t="shared" si="57"/>
        <v>2053</v>
      </c>
      <c r="AO22" s="142">
        <f t="shared" si="57"/>
        <v>2054</v>
      </c>
      <c r="AP22" s="142">
        <f t="shared" si="57"/>
        <v>2055</v>
      </c>
      <c r="AQ22" s="142">
        <f t="shared" si="57"/>
        <v>2056</v>
      </c>
      <c r="AR22" s="142">
        <f t="shared" si="57"/>
        <v>2057</v>
      </c>
      <c r="AS22" s="142">
        <f t="shared" si="57"/>
        <v>2058</v>
      </c>
      <c r="AT22" s="142">
        <f t="shared" si="57"/>
        <v>2059</v>
      </c>
      <c r="AU22" s="142">
        <f t="shared" si="57"/>
        <v>2060</v>
      </c>
      <c r="AV22" s="553"/>
    </row>
    <row r="23" spans="1:48" customFormat="1" ht="15.75" customHeight="1" x14ac:dyDescent="0.3">
      <c r="A23" s="222">
        <v>2200065</v>
      </c>
      <c r="B23" s="223">
        <v>25</v>
      </c>
      <c r="C23" s="180">
        <f>K23/0.8</f>
        <v>1767847.5020902483</v>
      </c>
      <c r="D23" s="224">
        <v>0.8</v>
      </c>
      <c r="E23" s="93"/>
      <c r="F23" s="137"/>
      <c r="G23" s="117"/>
      <c r="H23" s="117"/>
      <c r="I23" s="117"/>
      <c r="J23" s="220"/>
      <c r="K23" s="180">
        <f>'(b-25) Conversions'!C12-SUM('(b-25) Conversions'!D4:E9)</f>
        <v>1414278.0016721988</v>
      </c>
      <c r="L23" s="180">
        <f>K23</f>
        <v>1414278.0016721988</v>
      </c>
      <c r="M23" s="180">
        <f t="shared" ref="M23:AN23" si="58">L23</f>
        <v>1414278.0016721988</v>
      </c>
      <c r="N23" s="180">
        <f t="shared" si="58"/>
        <v>1414278.0016721988</v>
      </c>
      <c r="O23" s="180">
        <f t="shared" si="58"/>
        <v>1414278.0016721988</v>
      </c>
      <c r="P23" s="180">
        <f t="shared" si="58"/>
        <v>1414278.0016721988</v>
      </c>
      <c r="Q23" s="180">
        <f t="shared" si="58"/>
        <v>1414278.0016721988</v>
      </c>
      <c r="R23" s="180">
        <f t="shared" si="58"/>
        <v>1414278.0016721988</v>
      </c>
      <c r="S23" s="180">
        <f t="shared" si="58"/>
        <v>1414278.0016721988</v>
      </c>
      <c r="T23" s="180">
        <f t="shared" si="58"/>
        <v>1414278.0016721988</v>
      </c>
      <c r="U23" s="180">
        <f t="shared" si="58"/>
        <v>1414278.0016721988</v>
      </c>
      <c r="V23" s="180">
        <f t="shared" si="58"/>
        <v>1414278.0016721988</v>
      </c>
      <c r="W23" s="180">
        <f t="shared" si="58"/>
        <v>1414278.0016721988</v>
      </c>
      <c r="X23" s="180">
        <f t="shared" si="58"/>
        <v>1414278.0016721988</v>
      </c>
      <c r="Y23" s="180">
        <f t="shared" si="58"/>
        <v>1414278.0016721988</v>
      </c>
      <c r="Z23" s="180">
        <f t="shared" si="58"/>
        <v>1414278.0016721988</v>
      </c>
      <c r="AA23" s="180">
        <f t="shared" si="58"/>
        <v>1414278.0016721988</v>
      </c>
      <c r="AB23" s="180">
        <f t="shared" si="58"/>
        <v>1414278.0016721988</v>
      </c>
      <c r="AC23" s="180">
        <f t="shared" si="58"/>
        <v>1414278.0016721988</v>
      </c>
      <c r="AD23" s="180">
        <f t="shared" si="58"/>
        <v>1414278.0016721988</v>
      </c>
      <c r="AE23" s="180">
        <f t="shared" si="58"/>
        <v>1414278.0016721988</v>
      </c>
      <c r="AF23" s="180">
        <f t="shared" si="58"/>
        <v>1414278.0016721988</v>
      </c>
      <c r="AG23" s="180">
        <f t="shared" si="58"/>
        <v>1414278.0016721988</v>
      </c>
      <c r="AH23" s="180">
        <f t="shared" si="58"/>
        <v>1414278.0016721988</v>
      </c>
      <c r="AI23" s="180">
        <f t="shared" si="58"/>
        <v>1414278.0016721988</v>
      </c>
      <c r="AJ23" s="180">
        <v>0</v>
      </c>
      <c r="AK23" s="180">
        <f t="shared" si="58"/>
        <v>0</v>
      </c>
      <c r="AL23" s="180">
        <f t="shared" si="58"/>
        <v>0</v>
      </c>
      <c r="AM23" s="180">
        <f t="shared" si="58"/>
        <v>0</v>
      </c>
      <c r="AN23" s="180">
        <f t="shared" si="58"/>
        <v>0</v>
      </c>
      <c r="AO23" s="180">
        <v>0</v>
      </c>
      <c r="AP23" s="180">
        <v>0</v>
      </c>
      <c r="AQ23" s="180">
        <v>0</v>
      </c>
      <c r="AR23" s="180">
        <v>0</v>
      </c>
      <c r="AS23" s="180">
        <v>0</v>
      </c>
      <c r="AT23" s="180">
        <v>0</v>
      </c>
      <c r="AU23" s="180">
        <v>0</v>
      </c>
      <c r="AV23" s="180">
        <f t="shared" ref="AV23" si="59">SUM(J23:AU23)</f>
        <v>35356950.041804954</v>
      </c>
    </row>
    <row r="24" spans="1:48" customFormat="1" ht="15.75" customHeight="1" x14ac:dyDescent="0.3">
      <c r="A24" s="183" t="s">
        <v>636</v>
      </c>
      <c r="B24" s="199"/>
      <c r="C24" s="185">
        <f>SUM(C23:C23)</f>
        <v>1767847.5020902483</v>
      </c>
      <c r="D24" s="208">
        <f>K24/C24</f>
        <v>0.8</v>
      </c>
      <c r="E24" s="95"/>
      <c r="F24" s="95"/>
      <c r="G24" s="221"/>
      <c r="H24" s="221"/>
      <c r="I24" s="221"/>
      <c r="J24" s="95"/>
      <c r="K24" s="185">
        <f t="shared" ref="K24:AV24" si="60">SUM(K23:K23)</f>
        <v>1414278.0016721988</v>
      </c>
      <c r="L24" s="185">
        <f t="shared" si="60"/>
        <v>1414278.0016721988</v>
      </c>
      <c r="M24" s="185">
        <f t="shared" si="60"/>
        <v>1414278.0016721988</v>
      </c>
      <c r="N24" s="185">
        <f t="shared" si="60"/>
        <v>1414278.0016721988</v>
      </c>
      <c r="O24" s="185">
        <f t="shared" si="60"/>
        <v>1414278.0016721988</v>
      </c>
      <c r="P24" s="185">
        <f t="shared" si="60"/>
        <v>1414278.0016721988</v>
      </c>
      <c r="Q24" s="185">
        <f t="shared" si="60"/>
        <v>1414278.0016721988</v>
      </c>
      <c r="R24" s="185">
        <f t="shared" si="60"/>
        <v>1414278.0016721988</v>
      </c>
      <c r="S24" s="185">
        <f t="shared" si="60"/>
        <v>1414278.0016721988</v>
      </c>
      <c r="T24" s="185">
        <f t="shared" si="60"/>
        <v>1414278.0016721988</v>
      </c>
      <c r="U24" s="185">
        <f t="shared" si="60"/>
        <v>1414278.0016721988</v>
      </c>
      <c r="V24" s="185">
        <f t="shared" si="60"/>
        <v>1414278.0016721988</v>
      </c>
      <c r="W24" s="185">
        <f t="shared" si="60"/>
        <v>1414278.0016721988</v>
      </c>
      <c r="X24" s="185">
        <f t="shared" si="60"/>
        <v>1414278.0016721988</v>
      </c>
      <c r="Y24" s="185">
        <f t="shared" si="60"/>
        <v>1414278.0016721988</v>
      </c>
      <c r="Z24" s="185">
        <f t="shared" si="60"/>
        <v>1414278.0016721988</v>
      </c>
      <c r="AA24" s="185">
        <f t="shared" si="60"/>
        <v>1414278.0016721988</v>
      </c>
      <c r="AB24" s="185">
        <f t="shared" si="60"/>
        <v>1414278.0016721988</v>
      </c>
      <c r="AC24" s="185">
        <f t="shared" si="60"/>
        <v>1414278.0016721988</v>
      </c>
      <c r="AD24" s="185">
        <f t="shared" si="60"/>
        <v>1414278.0016721988</v>
      </c>
      <c r="AE24" s="185">
        <f t="shared" si="60"/>
        <v>1414278.0016721988</v>
      </c>
      <c r="AF24" s="185">
        <f t="shared" si="60"/>
        <v>1414278.0016721988</v>
      </c>
      <c r="AG24" s="185">
        <f t="shared" si="60"/>
        <v>1414278.0016721988</v>
      </c>
      <c r="AH24" s="185">
        <f t="shared" si="60"/>
        <v>1414278.0016721988</v>
      </c>
      <c r="AI24" s="185">
        <f t="shared" si="60"/>
        <v>1414278.0016721988</v>
      </c>
      <c r="AJ24" s="185">
        <f t="shared" si="60"/>
        <v>0</v>
      </c>
      <c r="AK24" s="185">
        <f t="shared" si="60"/>
        <v>0</v>
      </c>
      <c r="AL24" s="185">
        <f t="shared" si="60"/>
        <v>0</v>
      </c>
      <c r="AM24" s="185">
        <f t="shared" si="60"/>
        <v>0</v>
      </c>
      <c r="AN24" s="185">
        <f t="shared" si="60"/>
        <v>0</v>
      </c>
      <c r="AO24" s="185">
        <f t="shared" si="60"/>
        <v>0</v>
      </c>
      <c r="AP24" s="185">
        <f t="shared" si="60"/>
        <v>0</v>
      </c>
      <c r="AQ24" s="185">
        <f t="shared" si="60"/>
        <v>0</v>
      </c>
      <c r="AR24" s="185">
        <f t="shared" si="60"/>
        <v>0</v>
      </c>
      <c r="AS24" s="185">
        <f t="shared" si="60"/>
        <v>0</v>
      </c>
      <c r="AT24" s="185">
        <f t="shared" si="60"/>
        <v>0</v>
      </c>
      <c r="AU24" s="185">
        <f t="shared" si="60"/>
        <v>0</v>
      </c>
      <c r="AV24" s="177">
        <f t="shared" si="60"/>
        <v>35356950.041804954</v>
      </c>
    </row>
    <row r="25" spans="1:48" customFormat="1" ht="15.75" customHeight="1" x14ac:dyDescent="0.3">
      <c r="A25" s="183" t="s">
        <v>637</v>
      </c>
      <c r="B25" s="188"/>
      <c r="C25" s="189"/>
      <c r="D25" s="200"/>
      <c r="E25" s="95"/>
      <c r="F25" s="95"/>
      <c r="G25" s="96"/>
      <c r="H25" s="96"/>
      <c r="I25" s="96"/>
      <c r="J25" s="95"/>
      <c r="K25" s="177">
        <v>0</v>
      </c>
      <c r="L25" s="177">
        <f>K24-L24</f>
        <v>0</v>
      </c>
      <c r="M25" s="177">
        <f t="shared" ref="M25:AU25" si="61">L24-M24</f>
        <v>0</v>
      </c>
      <c r="N25" s="177">
        <f t="shared" si="61"/>
        <v>0</v>
      </c>
      <c r="O25" s="177">
        <f t="shared" si="61"/>
        <v>0</v>
      </c>
      <c r="P25" s="177">
        <f t="shared" si="61"/>
        <v>0</v>
      </c>
      <c r="Q25" s="177">
        <f t="shared" si="61"/>
        <v>0</v>
      </c>
      <c r="R25" s="177">
        <f t="shared" si="61"/>
        <v>0</v>
      </c>
      <c r="S25" s="177">
        <f t="shared" si="61"/>
        <v>0</v>
      </c>
      <c r="T25" s="177">
        <f t="shared" si="61"/>
        <v>0</v>
      </c>
      <c r="U25" s="177">
        <f t="shared" si="61"/>
        <v>0</v>
      </c>
      <c r="V25" s="177">
        <f t="shared" si="61"/>
        <v>0</v>
      </c>
      <c r="W25" s="177">
        <f t="shared" si="61"/>
        <v>0</v>
      </c>
      <c r="X25" s="177">
        <f t="shared" si="61"/>
        <v>0</v>
      </c>
      <c r="Y25" s="177">
        <f t="shared" si="61"/>
        <v>0</v>
      </c>
      <c r="Z25" s="177">
        <f t="shared" si="61"/>
        <v>0</v>
      </c>
      <c r="AA25" s="177">
        <f t="shared" si="61"/>
        <v>0</v>
      </c>
      <c r="AB25" s="177">
        <f t="shared" si="61"/>
        <v>0</v>
      </c>
      <c r="AC25" s="177">
        <f t="shared" si="61"/>
        <v>0</v>
      </c>
      <c r="AD25" s="177">
        <f t="shared" si="61"/>
        <v>0</v>
      </c>
      <c r="AE25" s="177">
        <f t="shared" si="61"/>
        <v>0</v>
      </c>
      <c r="AF25" s="177">
        <f t="shared" si="61"/>
        <v>0</v>
      </c>
      <c r="AG25" s="177">
        <f t="shared" si="61"/>
        <v>0</v>
      </c>
      <c r="AH25" s="177">
        <f t="shared" si="61"/>
        <v>0</v>
      </c>
      <c r="AI25" s="177">
        <f t="shared" si="61"/>
        <v>0</v>
      </c>
      <c r="AJ25" s="177">
        <f t="shared" si="61"/>
        <v>1414278.0016721988</v>
      </c>
      <c r="AK25" s="177">
        <f t="shared" si="61"/>
        <v>0</v>
      </c>
      <c r="AL25" s="177">
        <f t="shared" si="61"/>
        <v>0</v>
      </c>
      <c r="AM25" s="177">
        <f t="shared" si="61"/>
        <v>0</v>
      </c>
      <c r="AN25" s="177">
        <f t="shared" si="61"/>
        <v>0</v>
      </c>
      <c r="AO25" s="177">
        <f t="shared" si="61"/>
        <v>0</v>
      </c>
      <c r="AP25" s="177">
        <f t="shared" si="61"/>
        <v>0</v>
      </c>
      <c r="AQ25" s="177">
        <f t="shared" si="61"/>
        <v>0</v>
      </c>
      <c r="AR25" s="177">
        <f t="shared" si="61"/>
        <v>0</v>
      </c>
      <c r="AS25" s="177">
        <f t="shared" si="61"/>
        <v>0</v>
      </c>
      <c r="AT25" s="177">
        <f t="shared" si="61"/>
        <v>0</v>
      </c>
      <c r="AU25" s="177">
        <f t="shared" si="61"/>
        <v>0</v>
      </c>
      <c r="AV25" s="85"/>
    </row>
    <row r="26" spans="1:48" customFormat="1" ht="15.75" customHeight="1" x14ac:dyDescent="0.3">
      <c r="A26" s="183" t="s">
        <v>638</v>
      </c>
      <c r="B26" s="188"/>
      <c r="C26" s="189"/>
      <c r="D26" s="189"/>
      <c r="E26" s="95"/>
      <c r="F26" s="95"/>
      <c r="G26" s="96"/>
      <c r="H26" s="96"/>
      <c r="I26" s="96"/>
      <c r="J26" s="95"/>
      <c r="K26" s="177">
        <f>$K24-K24</f>
        <v>0</v>
      </c>
      <c r="L26" s="177">
        <f>$K24-L24</f>
        <v>0</v>
      </c>
      <c r="M26" s="177">
        <f t="shared" ref="M26:AU26" si="62">$K24-M24</f>
        <v>0</v>
      </c>
      <c r="N26" s="177">
        <f t="shared" si="62"/>
        <v>0</v>
      </c>
      <c r="O26" s="177">
        <f t="shared" si="62"/>
        <v>0</v>
      </c>
      <c r="P26" s="177">
        <f t="shared" si="62"/>
        <v>0</v>
      </c>
      <c r="Q26" s="177">
        <f t="shared" si="62"/>
        <v>0</v>
      </c>
      <c r="R26" s="177">
        <f t="shared" si="62"/>
        <v>0</v>
      </c>
      <c r="S26" s="177">
        <f t="shared" si="62"/>
        <v>0</v>
      </c>
      <c r="T26" s="177">
        <f t="shared" si="62"/>
        <v>0</v>
      </c>
      <c r="U26" s="177">
        <f t="shared" si="62"/>
        <v>0</v>
      </c>
      <c r="V26" s="177">
        <f t="shared" si="62"/>
        <v>0</v>
      </c>
      <c r="W26" s="177">
        <f t="shared" si="62"/>
        <v>0</v>
      </c>
      <c r="X26" s="177">
        <f t="shared" si="62"/>
        <v>0</v>
      </c>
      <c r="Y26" s="177">
        <f t="shared" si="62"/>
        <v>0</v>
      </c>
      <c r="Z26" s="177">
        <f t="shared" si="62"/>
        <v>0</v>
      </c>
      <c r="AA26" s="177">
        <f t="shared" si="62"/>
        <v>0</v>
      </c>
      <c r="AB26" s="177">
        <f t="shared" si="62"/>
        <v>0</v>
      </c>
      <c r="AC26" s="177">
        <f t="shared" si="62"/>
        <v>0</v>
      </c>
      <c r="AD26" s="177">
        <f t="shared" si="62"/>
        <v>0</v>
      </c>
      <c r="AE26" s="177">
        <f t="shared" si="62"/>
        <v>0</v>
      </c>
      <c r="AF26" s="177">
        <f t="shared" si="62"/>
        <v>0</v>
      </c>
      <c r="AG26" s="177">
        <f t="shared" si="62"/>
        <v>0</v>
      </c>
      <c r="AH26" s="177">
        <f t="shared" si="62"/>
        <v>0</v>
      </c>
      <c r="AI26" s="177">
        <f t="shared" si="62"/>
        <v>0</v>
      </c>
      <c r="AJ26" s="177">
        <f t="shared" si="62"/>
        <v>1414278.0016721988</v>
      </c>
      <c r="AK26" s="177">
        <f t="shared" si="62"/>
        <v>1414278.0016721988</v>
      </c>
      <c r="AL26" s="177">
        <f t="shared" si="62"/>
        <v>1414278.0016721988</v>
      </c>
      <c r="AM26" s="177">
        <f t="shared" si="62"/>
        <v>1414278.0016721988</v>
      </c>
      <c r="AN26" s="177">
        <f t="shared" si="62"/>
        <v>1414278.0016721988</v>
      </c>
      <c r="AO26" s="177">
        <f t="shared" si="62"/>
        <v>1414278.0016721988</v>
      </c>
      <c r="AP26" s="177">
        <f t="shared" si="62"/>
        <v>1414278.0016721988</v>
      </c>
      <c r="AQ26" s="177">
        <f t="shared" si="62"/>
        <v>1414278.0016721988</v>
      </c>
      <c r="AR26" s="177">
        <f t="shared" si="62"/>
        <v>1414278.0016721988</v>
      </c>
      <c r="AS26" s="177">
        <f t="shared" si="62"/>
        <v>1414278.0016721988</v>
      </c>
      <c r="AT26" s="177">
        <f t="shared" si="62"/>
        <v>1414278.0016721988</v>
      </c>
      <c r="AU26" s="177">
        <f t="shared" si="62"/>
        <v>1414278.0016721988</v>
      </c>
      <c r="AV26" s="81"/>
    </row>
    <row r="27" spans="1:48" customFormat="1" ht="15.75" customHeight="1" x14ac:dyDescent="0.3">
      <c r="A27" s="196" t="s">
        <v>66</v>
      </c>
      <c r="B27" s="209">
        <f>SUMPRODUCT(B23:B23,C23:C23)/C24</f>
        <v>25</v>
      </c>
      <c r="C27" s="56"/>
      <c r="D27" s="30"/>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9" spans="1:48" x14ac:dyDescent="0.25">
      <c r="A29" s="518" t="s">
        <v>2</v>
      </c>
      <c r="B29" s="519"/>
      <c r="C29" s="519"/>
      <c r="D29" s="519"/>
    </row>
    <row r="30" spans="1:48" ht="31.5" customHeight="1" x14ac:dyDescent="0.25">
      <c r="A30" s="520" t="s">
        <v>698</v>
      </c>
      <c r="B30" s="521"/>
      <c r="C30" s="521"/>
      <c r="D30" s="522"/>
    </row>
  </sheetData>
  <mergeCells count="16">
    <mergeCell ref="A29:D29"/>
    <mergeCell ref="A30:D30"/>
    <mergeCell ref="AV4:AV5"/>
    <mergeCell ref="A12:A13"/>
    <mergeCell ref="B12:B13"/>
    <mergeCell ref="C12:C13"/>
    <mergeCell ref="D12:D13"/>
    <mergeCell ref="A4:A5"/>
    <mergeCell ref="B4:B5"/>
    <mergeCell ref="C4:C5"/>
    <mergeCell ref="D4:D5"/>
    <mergeCell ref="A21:A22"/>
    <mergeCell ref="B21:B22"/>
    <mergeCell ref="C21:C22"/>
    <mergeCell ref="D21:D22"/>
    <mergeCell ref="AV21:AV22"/>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D344-D0FE-4BDC-B3E7-DA0F11C20FCA}">
  <sheetPr>
    <tabColor theme="9"/>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9EEB-0430-43BE-99EA-A9707F490DA8}">
  <dimension ref="A1:L12"/>
  <sheetViews>
    <sheetView workbookViewId="0">
      <selection activeCell="A18" sqref="A18"/>
    </sheetView>
    <sheetView tabSelected="1" workbookViewId="1">
      <selection activeCell="L6" sqref="L6"/>
    </sheetView>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688</v>
      </c>
    </row>
    <row r="3" spans="1:12" ht="15.75" customHeight="1" x14ac:dyDescent="0.3">
      <c r="A3" s="562" t="s">
        <v>104</v>
      </c>
      <c r="B3" s="502" t="s">
        <v>66</v>
      </c>
      <c r="C3" s="491" t="s">
        <v>64</v>
      </c>
      <c r="D3" s="502" t="s">
        <v>57</v>
      </c>
      <c r="E3" s="147" t="s">
        <v>59</v>
      </c>
      <c r="F3" s="148"/>
      <c r="G3" s="148"/>
      <c r="H3" s="148"/>
      <c r="I3" s="148"/>
      <c r="J3" s="148"/>
      <c r="K3" s="149"/>
      <c r="L3" s="491" t="s">
        <v>67</v>
      </c>
    </row>
    <row r="4" spans="1:12" x14ac:dyDescent="0.3">
      <c r="A4" s="563"/>
      <c r="B4" s="503"/>
      <c r="C4" s="493"/>
      <c r="D4" s="503"/>
      <c r="E4" s="24">
        <v>2024</v>
      </c>
      <c r="F4" s="24">
        <v>2025</v>
      </c>
      <c r="G4" s="24">
        <v>2026</v>
      </c>
      <c r="H4" s="24">
        <v>2027</v>
      </c>
      <c r="I4" s="24" t="s">
        <v>65</v>
      </c>
      <c r="J4" s="24">
        <v>2030</v>
      </c>
      <c r="K4" s="24" t="s">
        <v>65</v>
      </c>
      <c r="L4" s="493"/>
    </row>
    <row r="5" spans="1:12" x14ac:dyDescent="0.3">
      <c r="A5" s="356" t="str">
        <f>'Portfolio CPAS'!A5</f>
        <v>Residential</v>
      </c>
      <c r="B5" s="357">
        <f>'Portfolio CPAS'!B5</f>
        <v>10.348352461270929</v>
      </c>
      <c r="C5" s="338">
        <f>'Portfolio CPAS'!C5</f>
        <v>159795.63733687039</v>
      </c>
      <c r="D5" s="358">
        <f>'Portfolio CPAS'!D5</f>
        <v>0.9013900842834619</v>
      </c>
      <c r="E5" s="338">
        <f>'Portfolio CPAS'!J5</f>
        <v>0</v>
      </c>
      <c r="F5" s="338">
        <f>'Portfolio CPAS'!K5</f>
        <v>144038.20300721112</v>
      </c>
      <c r="G5" s="338">
        <f>'Portfolio CPAS'!L5</f>
        <v>144038.20300721112</v>
      </c>
      <c r="H5" s="338">
        <f>'Portfolio CPAS'!M5</f>
        <v>143074.01683457461</v>
      </c>
      <c r="I5" s="340" t="s">
        <v>65</v>
      </c>
      <c r="J5" s="338">
        <f>'Portfolio CPAS'!R5</f>
        <v>130102.98429215843</v>
      </c>
      <c r="K5" s="340" t="s">
        <v>65</v>
      </c>
      <c r="L5" s="338">
        <f>'Portfolio CPAS'!BK5</f>
        <v>1464769.6339895295</v>
      </c>
    </row>
    <row r="6" spans="1:12" x14ac:dyDescent="0.3">
      <c r="A6" s="356" t="str">
        <f>'Portfolio CPAS'!A6</f>
        <v>Business</v>
      </c>
      <c r="B6" s="357">
        <f>'Portfolio CPAS'!B6</f>
        <v>14.628783676440824</v>
      </c>
      <c r="C6" s="338">
        <f>'Portfolio CPAS'!C6</f>
        <v>192719.44267384618</v>
      </c>
      <c r="D6" s="358">
        <f>'Portfolio CPAS'!D6</f>
        <v>0.90980854293542646</v>
      </c>
      <c r="E6" s="338">
        <f>'Portfolio CPAS'!J6</f>
        <v>0</v>
      </c>
      <c r="F6" s="338">
        <f>'Portfolio CPAS'!K6</f>
        <v>175337.79533441944</v>
      </c>
      <c r="G6" s="338">
        <f>'Portfolio CPAS'!L6</f>
        <v>175337.79533441944</v>
      </c>
      <c r="H6" s="338">
        <f>'Portfolio CPAS'!M6</f>
        <v>175265.65602833361</v>
      </c>
      <c r="I6" s="340" t="s">
        <v>65</v>
      </c>
      <c r="J6" s="338">
        <f>'Portfolio CPAS'!R6</f>
        <v>163780.34331044802</v>
      </c>
      <c r="K6" s="340" t="s">
        <v>65</v>
      </c>
      <c r="L6" s="338">
        <f>'Portfolio CPAS'!BK6</f>
        <v>2517077.1166326734</v>
      </c>
    </row>
    <row r="7" spans="1:12" x14ac:dyDescent="0.3">
      <c r="A7" s="356" t="str">
        <f>'Portfolio CPAS'!A7</f>
        <v>(b-25) Conversions</v>
      </c>
      <c r="B7" s="357">
        <f>'Portfolio CPAS'!B7</f>
        <v>24.74797406909018</v>
      </c>
      <c r="C7" s="338">
        <f>'Portfolio CPAS'!C7</f>
        <v>52788.713764725217</v>
      </c>
      <c r="D7" s="358">
        <f>'Portfolio CPAS'!D7</f>
        <v>0.80373979381312666</v>
      </c>
      <c r="E7" s="338">
        <f>'Portfolio CPAS'!J7</f>
        <v>0</v>
      </c>
      <c r="F7" s="338">
        <f>'Portfolio CPAS'!K7</f>
        <v>42428.389916920409</v>
      </c>
      <c r="G7" s="338">
        <f>'Portfolio CPAS'!L7</f>
        <v>42428.389916920409</v>
      </c>
      <c r="H7" s="338">
        <f>'Portfolio CPAS'!M7</f>
        <v>42428.389916920409</v>
      </c>
      <c r="I7" s="340"/>
      <c r="J7" s="338">
        <f>'Portfolio CPAS'!R7</f>
        <v>42428.389916920409</v>
      </c>
      <c r="K7" s="340"/>
      <c r="L7" s="338">
        <f>'Portfolio CPAS'!BK7</f>
        <v>1053836.7554731439</v>
      </c>
    </row>
    <row r="8" spans="1:12" x14ac:dyDescent="0.3">
      <c r="A8" s="356" t="str">
        <f>'Portfolio CPAS'!A8</f>
        <v>Voltage Optimization</v>
      </c>
      <c r="B8" s="357">
        <f>'Portfolio CPAS'!B8</f>
        <v>15</v>
      </c>
      <c r="C8" s="338">
        <f>'Portfolio CPAS'!C8</f>
        <v>77168.594707502081</v>
      </c>
      <c r="D8" s="358" t="str">
        <f>'Portfolio CPAS'!D8</f>
        <v>N/A</v>
      </c>
      <c r="E8" s="338">
        <f>'Portfolio CPAS'!J8</f>
        <v>0</v>
      </c>
      <c r="F8" s="338">
        <f>'Portfolio CPAS'!K8</f>
        <v>77168.594707502081</v>
      </c>
      <c r="G8" s="338">
        <f>'Portfolio CPAS'!L8</f>
        <v>77168.594707502081</v>
      </c>
      <c r="H8" s="338">
        <f>'Portfolio CPAS'!M8</f>
        <v>77168.594707502081</v>
      </c>
      <c r="I8" s="340" t="s">
        <v>65</v>
      </c>
      <c r="J8" s="338">
        <f>'Portfolio CPAS'!R8</f>
        <v>77168.594707502081</v>
      </c>
      <c r="K8" s="340" t="s">
        <v>65</v>
      </c>
      <c r="L8" s="338">
        <f>'Portfolio CPAS'!BK8</f>
        <v>1157528.920612531</v>
      </c>
    </row>
    <row r="9" spans="1:12" x14ac:dyDescent="0.3">
      <c r="A9" s="290" t="str">
        <f>'Portfolio CPAS'!A9</f>
        <v>2024 Portfolio CPAS</v>
      </c>
      <c r="B9" s="342"/>
      <c r="C9" s="343">
        <f>'Portfolio CPAS'!C9</f>
        <v>482472.38848294388</v>
      </c>
      <c r="D9" s="344">
        <f>'Portfolio CPAS'!D9</f>
        <v>0.90984063222007872</v>
      </c>
      <c r="E9" s="343">
        <f>'Portfolio CPAS'!J9</f>
        <v>0</v>
      </c>
      <c r="F9" s="343">
        <f>'Portfolio CPAS'!K9</f>
        <v>438972.98296605307</v>
      </c>
      <c r="G9" s="343">
        <f>'Portfolio CPAS'!L9</f>
        <v>438972.98296605307</v>
      </c>
      <c r="H9" s="343">
        <f>'Portfolio CPAS'!M9</f>
        <v>437936.65748733073</v>
      </c>
      <c r="I9" s="345" t="s">
        <v>65</v>
      </c>
      <c r="J9" s="343">
        <f>'Portfolio CPAS'!R9</f>
        <v>413480.31222702889</v>
      </c>
      <c r="K9" s="345" t="s">
        <v>65</v>
      </c>
      <c r="L9" s="343">
        <f>'Portfolio CPAS'!BK9</f>
        <v>6193212.4267078768</v>
      </c>
    </row>
    <row r="10" spans="1:12" x14ac:dyDescent="0.3">
      <c r="A10" s="290" t="str">
        <f>'Portfolio CPAS'!A10</f>
        <v>Expiring 2024 Portfolio CPAS</v>
      </c>
      <c r="B10" s="346"/>
      <c r="C10" s="347"/>
      <c r="D10" s="348"/>
      <c r="E10" s="343">
        <f>'Portfolio CPAS'!J10</f>
        <v>0</v>
      </c>
      <c r="F10" s="343">
        <f>'Portfolio CPAS'!K10</f>
        <v>0</v>
      </c>
      <c r="G10" s="343">
        <f>'Portfolio CPAS'!L10</f>
        <v>0</v>
      </c>
      <c r="H10" s="343">
        <f>'Portfolio CPAS'!M10</f>
        <v>1036.3254787223414</v>
      </c>
      <c r="I10" s="345" t="s">
        <v>65</v>
      </c>
      <c r="J10" s="343">
        <f>'Portfolio CPAS'!R10</f>
        <v>15389.236867875443</v>
      </c>
      <c r="K10" s="345" t="s">
        <v>65</v>
      </c>
      <c r="L10" s="192"/>
    </row>
    <row r="11" spans="1:12" x14ac:dyDescent="0.3">
      <c r="A11" s="290" t="str">
        <f>'Portfolio CPAS'!A11</f>
        <v>Expired 2024 Portfolio CPAS</v>
      </c>
      <c r="B11" s="346"/>
      <c r="C11" s="347"/>
      <c r="D11" s="348"/>
      <c r="E11" s="343">
        <f>'Portfolio CPAS'!J11</f>
        <v>0</v>
      </c>
      <c r="F11" s="343">
        <f>'Portfolio CPAS'!K11</f>
        <v>0</v>
      </c>
      <c r="G11" s="343">
        <f>'Portfolio CPAS'!L11</f>
        <v>0</v>
      </c>
      <c r="H11" s="343">
        <f>'Portfolio CPAS'!M11</f>
        <v>1036.3254787223414</v>
      </c>
      <c r="I11" s="345" t="s">
        <v>65</v>
      </c>
      <c r="J11" s="343">
        <f>'Portfolio CPAS'!R11</f>
        <v>25492.670739024179</v>
      </c>
      <c r="K11" s="345" t="s">
        <v>65</v>
      </c>
      <c r="L11" s="192"/>
    </row>
    <row r="12" spans="1:12" x14ac:dyDescent="0.3">
      <c r="A12" s="359" t="str">
        <f>'Portfolio CPAS'!A12</f>
        <v>2024 Portfolio WAML</v>
      </c>
      <c r="B12" s="351">
        <f>'Portfolio CPAS'!B12</f>
        <v>14.377641953500298</v>
      </c>
      <c r="C12" s="316"/>
      <c r="D12" s="316"/>
      <c r="E12" s="316"/>
      <c r="F12" s="316"/>
      <c r="G12" s="316"/>
      <c r="H12" s="316"/>
      <c r="I12" s="360"/>
      <c r="J12" s="316"/>
      <c r="K12" s="360"/>
      <c r="L12" s="316"/>
    </row>
  </sheetData>
  <mergeCells count="5">
    <mergeCell ref="L3:L4"/>
    <mergeCell ref="A3:A4"/>
    <mergeCell ref="B3:B4"/>
    <mergeCell ref="C3:C4"/>
    <mergeCell ref="D3:D4"/>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AC14-76AE-440B-8D95-77EA777D5794}">
  <dimension ref="A1:L35"/>
  <sheetViews>
    <sheetView topLeftCell="A16" workbookViewId="0">
      <selection activeCell="M41" sqref="M41"/>
    </sheetView>
    <sheetView topLeftCell="A8" workbookViewId="1">
      <selection activeCell="C5" sqref="C5:C31"/>
    </sheetView>
  </sheetViews>
  <sheetFormatPr defaultRowHeight="15.75" x14ac:dyDescent="0.3"/>
  <cols>
    <col min="1" max="1" width="33.33203125" bestFit="1"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686</v>
      </c>
    </row>
    <row r="2" spans="1:12" ht="15.75" customHeight="1" x14ac:dyDescent="0.3"/>
    <row r="3" spans="1:12" ht="15.75" customHeight="1" x14ac:dyDescent="0.3">
      <c r="A3" s="508" t="s">
        <v>77</v>
      </c>
      <c r="B3" s="510" t="s">
        <v>66</v>
      </c>
      <c r="C3" s="510" t="s">
        <v>282</v>
      </c>
      <c r="D3" s="510" t="s">
        <v>57</v>
      </c>
      <c r="E3" s="147" t="s">
        <v>59</v>
      </c>
      <c r="F3" s="148"/>
      <c r="G3" s="148"/>
      <c r="H3" s="148"/>
      <c r="I3" s="148"/>
      <c r="J3" s="148"/>
      <c r="K3" s="149"/>
      <c r="L3" s="491" t="s">
        <v>67</v>
      </c>
    </row>
    <row r="4" spans="1:12" ht="15.75" customHeight="1" x14ac:dyDescent="0.3">
      <c r="A4" s="513"/>
      <c r="B4" s="512"/>
      <c r="C4" s="512"/>
      <c r="D4" s="511"/>
      <c r="E4" s="24">
        <v>2024</v>
      </c>
      <c r="F4" s="24">
        <v>2025</v>
      </c>
      <c r="G4" s="24">
        <v>2026</v>
      </c>
      <c r="H4" s="24">
        <v>2027</v>
      </c>
      <c r="I4" s="24" t="s">
        <v>65</v>
      </c>
      <c r="J4" s="24">
        <v>2030</v>
      </c>
      <c r="K4" s="24" t="s">
        <v>65</v>
      </c>
      <c r="L4" s="493"/>
    </row>
    <row r="5" spans="1:12" ht="15.75" customHeight="1" x14ac:dyDescent="0.3">
      <c r="A5" s="336" t="str">
        <f>'Residential Program CPAS'!A5</f>
        <v>Retail Products - Income Qualified</v>
      </c>
      <c r="B5" s="337">
        <f>'Residential Program CPAS'!B5</f>
        <v>8.7648997029119968</v>
      </c>
      <c r="C5" s="338">
        <f>'Residential Program CPAS'!C5</f>
        <v>82468.426200000002</v>
      </c>
      <c r="D5" s="339">
        <f>'Residential Program CPAS'!D5</f>
        <v>0.90436925908014976</v>
      </c>
      <c r="E5" s="396">
        <f>'Residential Program CPAS'!K5</f>
        <v>74581.909500000009</v>
      </c>
      <c r="F5" s="396">
        <f>'Residential Program CPAS'!L5</f>
        <v>74581.909500000009</v>
      </c>
      <c r="G5" s="396">
        <f>'Residential Program CPAS'!M5</f>
        <v>74581.909500000009</v>
      </c>
      <c r="H5" s="396">
        <f>'Residential Program CPAS'!N5</f>
        <v>74581.909500000009</v>
      </c>
      <c r="I5" s="340" t="s">
        <v>65</v>
      </c>
      <c r="J5" s="396">
        <f>'Residential Program CPAS'!Q5</f>
        <v>74581.909500000009</v>
      </c>
      <c r="K5" s="340" t="s">
        <v>65</v>
      </c>
      <c r="L5" s="396">
        <f>'Residential Program CPAS'!AV5</f>
        <v>658909.90890000015</v>
      </c>
    </row>
    <row r="6" spans="1:12" ht="15.75" customHeight="1" x14ac:dyDescent="0.3">
      <c r="A6" s="336" t="str">
        <f>'Residential Program CPAS'!A6</f>
        <v>Retail Products - Market Rate</v>
      </c>
      <c r="B6" s="337">
        <f>'Residential Program CPAS'!B6</f>
        <v>10.940346238671975</v>
      </c>
      <c r="C6" s="338">
        <f>'Residential Program CPAS'!C6</f>
        <v>19244.412999999997</v>
      </c>
      <c r="D6" s="339">
        <f>'Residential Program CPAS'!D6</f>
        <v>0.82760368944482754</v>
      </c>
      <c r="E6" s="396">
        <f>'Residential Program CPAS'!K6</f>
        <v>15926.7472</v>
      </c>
      <c r="F6" s="396">
        <f>'Residential Program CPAS'!L6</f>
        <v>15926.7472</v>
      </c>
      <c r="G6" s="396">
        <f>'Residential Program CPAS'!M6</f>
        <v>15926.7472</v>
      </c>
      <c r="H6" s="396">
        <f>'Residential Program CPAS'!N6</f>
        <v>15926.7472</v>
      </c>
      <c r="I6" s="340" t="s">
        <v>65</v>
      </c>
      <c r="J6" s="396">
        <f>'Residential Program CPAS'!Q6</f>
        <v>15903.930600000002</v>
      </c>
      <c r="K6" s="340" t="s">
        <v>65</v>
      </c>
      <c r="L6" s="396">
        <f>'Residential Program CPAS'!AV6</f>
        <v>173188.48700000002</v>
      </c>
    </row>
    <row r="7" spans="1:12" ht="15.75" customHeight="1" x14ac:dyDescent="0.3">
      <c r="A7" s="336" t="str">
        <f>'Residential Program CPAS'!A7</f>
        <v>Retail Products - Income Qualified Carryover</v>
      </c>
      <c r="B7" s="337">
        <f>'Residential Program CPAS'!B7</f>
        <v>9.9860187958511766</v>
      </c>
      <c r="C7" s="338">
        <f>'Residential Program CPAS'!C7</f>
        <v>4663.3747454685354</v>
      </c>
      <c r="D7" s="339">
        <f>'Residential Program CPAS'!D7</f>
        <v>0.90842572832917123</v>
      </c>
      <c r="E7" s="396">
        <f>'Residential Program CPAS'!K7</f>
        <v>4236.3295996241177</v>
      </c>
      <c r="F7" s="396">
        <f>'Residential Program CPAS'!L7</f>
        <v>4236.3295996241177</v>
      </c>
      <c r="G7" s="396">
        <f>'Residential Program CPAS'!M7</f>
        <v>4236.3295996241177</v>
      </c>
      <c r="H7" s="396">
        <f>'Residential Program CPAS'!N7</f>
        <v>4236.3295996241177</v>
      </c>
      <c r="I7" s="340" t="s">
        <v>65</v>
      </c>
      <c r="J7" s="396">
        <f>'Residential Program CPAS'!Q7</f>
        <v>4236.3295996241177</v>
      </c>
      <c r="K7" s="340" t="s">
        <v>65</v>
      </c>
      <c r="L7" s="396">
        <f>'Residential Program CPAS'!AV7</f>
        <v>39442.587551142853</v>
      </c>
    </row>
    <row r="8" spans="1:12" ht="15.75" customHeight="1" x14ac:dyDescent="0.3">
      <c r="A8" s="336" t="str">
        <f>'Residential Program CPAS'!A8</f>
        <v>Retail Products - Market Rate Carryover</v>
      </c>
      <c r="B8" s="337">
        <f>'Residential Program CPAS'!B8</f>
        <v>9.4098438541478782</v>
      </c>
      <c r="C8" s="338">
        <f>'Residential Program CPAS'!C8</f>
        <v>5195.8600215354354</v>
      </c>
      <c r="D8" s="339">
        <f>'Residential Program CPAS'!D8</f>
        <v>0.71332743132743204</v>
      </c>
      <c r="E8" s="396">
        <f>'Residential Program CPAS'!K8</f>
        <v>3706.349482698768</v>
      </c>
      <c r="F8" s="396">
        <f>'Residential Program CPAS'!L8</f>
        <v>3706.349482698768</v>
      </c>
      <c r="G8" s="396">
        <f>'Residential Program CPAS'!M8</f>
        <v>3706.349482698768</v>
      </c>
      <c r="H8" s="396">
        <f>'Residential Program CPAS'!N8</f>
        <v>3706.349482698768</v>
      </c>
      <c r="I8" s="340" t="s">
        <v>65</v>
      </c>
      <c r="J8" s="396">
        <f>'Residential Program CPAS'!Q8</f>
        <v>1498.1885205856881</v>
      </c>
      <c r="K8" s="340" t="s">
        <v>65</v>
      </c>
      <c r="L8" s="396">
        <f>'Residential Program CPAS'!AV8</f>
        <v>24173.359428609478</v>
      </c>
    </row>
    <row r="9" spans="1:12" ht="15.75" customHeight="1" x14ac:dyDescent="0.3">
      <c r="A9" s="336" t="str">
        <f>'Residential Program CPAS'!A9</f>
        <v>Income Qualified – Single Family</v>
      </c>
      <c r="B9" s="337">
        <f>'Residential Program CPAS'!B9</f>
        <v>14.810258107388318</v>
      </c>
      <c r="C9" s="338">
        <f>'Residential Program CPAS'!C9</f>
        <v>4857.2451608935389</v>
      </c>
      <c r="D9" s="339">
        <f>'Residential Program CPAS'!D9</f>
        <v>1</v>
      </c>
      <c r="E9" s="396">
        <f>'Residential Program CPAS'!K9</f>
        <v>4857.2451608935389</v>
      </c>
      <c r="F9" s="396">
        <f>'Residential Program CPAS'!L9</f>
        <v>4857.2451608935389</v>
      </c>
      <c r="G9" s="396">
        <f>'Residential Program CPAS'!M9</f>
        <v>4857.2451608935389</v>
      </c>
      <c r="H9" s="396">
        <f>'Residential Program CPAS'!N9</f>
        <v>4857.2451608935389</v>
      </c>
      <c r="I9" s="340" t="s">
        <v>65</v>
      </c>
      <c r="J9" s="396">
        <f>'Residential Program CPAS'!Q9</f>
        <v>4209.070677176428</v>
      </c>
      <c r="K9" s="340" t="s">
        <v>65</v>
      </c>
      <c r="L9" s="396">
        <f>'Residential Program CPAS'!AV9</f>
        <v>65068.145813356743</v>
      </c>
    </row>
    <row r="10" spans="1:12" ht="15.75" customHeight="1" x14ac:dyDescent="0.3">
      <c r="A10" s="336" t="str">
        <f>'Residential Program CPAS'!A10</f>
        <v>Income Qualified – CAA</v>
      </c>
      <c r="B10" s="337">
        <f>'Residential Program CPAS'!B10</f>
        <v>17.948473105706825</v>
      </c>
      <c r="C10" s="338">
        <f>'Residential Program CPAS'!C10</f>
        <v>852.31982792507222</v>
      </c>
      <c r="D10" s="339">
        <f>'Residential Program CPAS'!D10</f>
        <v>1</v>
      </c>
      <c r="E10" s="396">
        <f>'Residential Program CPAS'!K10</f>
        <v>852.31982792507222</v>
      </c>
      <c r="F10" s="396">
        <f>'Residential Program CPAS'!L10</f>
        <v>852.31982792507222</v>
      </c>
      <c r="G10" s="396">
        <f>'Residential Program CPAS'!M10</f>
        <v>852.31982792507222</v>
      </c>
      <c r="H10" s="396">
        <f>'Residential Program CPAS'!N10</f>
        <v>851.18707415099618</v>
      </c>
      <c r="I10" s="340" t="s">
        <v>65</v>
      </c>
      <c r="J10" s="396">
        <f>'Residential Program CPAS'!Q10</f>
        <v>771.2530889005717</v>
      </c>
      <c r="K10" s="340" t="s">
        <v>65</v>
      </c>
      <c r="L10" s="396">
        <f>'Residential Program CPAS'!AV10</f>
        <v>14056.299477457897</v>
      </c>
    </row>
    <row r="11" spans="1:12" ht="15.75" customHeight="1" x14ac:dyDescent="0.3">
      <c r="A11" s="336" t="str">
        <f>'Residential Program CPAS'!A11</f>
        <v>Income Qualified – Joint Utility</v>
      </c>
      <c r="B11" s="337">
        <f>'Residential Program CPAS'!B11</f>
        <v>17.892147484149518</v>
      </c>
      <c r="C11" s="338">
        <f>'Residential Program CPAS'!C11</f>
        <v>168.88963270012204</v>
      </c>
      <c r="D11" s="339">
        <f>'Residential Program CPAS'!D11</f>
        <v>1</v>
      </c>
      <c r="E11" s="396">
        <f>'Residential Program CPAS'!K11</f>
        <v>168.88963270012204</v>
      </c>
      <c r="F11" s="396">
        <f>'Residential Program CPAS'!L11</f>
        <v>168.88963270012204</v>
      </c>
      <c r="G11" s="396">
        <f>'Residential Program CPAS'!M11</f>
        <v>168.88963270012204</v>
      </c>
      <c r="H11" s="396">
        <f>'Residential Program CPAS'!N11</f>
        <v>168.88963270012204</v>
      </c>
      <c r="I11" s="340" t="s">
        <v>65</v>
      </c>
      <c r="J11" s="396">
        <f>'Residential Program CPAS'!Q11</f>
        <v>168.88963270012204</v>
      </c>
      <c r="K11" s="340" t="s">
        <v>65</v>
      </c>
      <c r="L11" s="396">
        <f>'Residential Program CPAS'!AV11</f>
        <v>2560.5866586005413</v>
      </c>
    </row>
    <row r="12" spans="1:12" ht="15.75" customHeight="1" x14ac:dyDescent="0.3">
      <c r="A12" s="336" t="str">
        <f>'Residential Program CPAS'!A12</f>
        <v>Income Qualified – Healthier Homes</v>
      </c>
      <c r="B12" s="337">
        <f>'Residential Program CPAS'!B12</f>
        <v>15.656468183628117</v>
      </c>
      <c r="C12" s="338">
        <f>'Residential Program CPAS'!C12</f>
        <v>41.057577817963548</v>
      </c>
      <c r="D12" s="339">
        <f>'Residential Program CPAS'!D12</f>
        <v>1</v>
      </c>
      <c r="E12" s="396">
        <f>'Residential Program CPAS'!K12</f>
        <v>41.057577817963548</v>
      </c>
      <c r="F12" s="396">
        <f>'Residential Program CPAS'!L12</f>
        <v>41.057577817963548</v>
      </c>
      <c r="G12" s="396">
        <f>'Residential Program CPAS'!M12</f>
        <v>41.057577817963548</v>
      </c>
      <c r="H12" s="396">
        <f>'Residential Program CPAS'!N12</f>
        <v>41.057577817963548</v>
      </c>
      <c r="I12" s="340" t="s">
        <v>65</v>
      </c>
      <c r="J12" s="396">
        <f>'Residential Program CPAS'!Q12</f>
        <v>26.553237335142111</v>
      </c>
      <c r="K12" s="340" t="s">
        <v>65</v>
      </c>
      <c r="L12" s="396">
        <f>'Residential Program CPAS'!AV12</f>
        <v>504.49786384490289</v>
      </c>
    </row>
    <row r="13" spans="1:12" ht="15.75" customHeight="1" x14ac:dyDescent="0.3">
      <c r="A13" s="336" t="str">
        <f>'Residential Program CPAS'!A13</f>
        <v>Income Qualified – Smart Savers</v>
      </c>
      <c r="B13" s="337">
        <f>'Residential Program CPAS'!B13</f>
        <v>10.999999999999853</v>
      </c>
      <c r="C13" s="338">
        <f>'Residential Program CPAS'!C13</f>
        <v>389.98817960532324</v>
      </c>
      <c r="D13" s="339">
        <f>'Residential Program CPAS'!D13</f>
        <v>0.99835658810242378</v>
      </c>
      <c r="E13" s="396">
        <f>'Residential Program CPAS'!K13</f>
        <v>389.34726839104576</v>
      </c>
      <c r="F13" s="396">
        <f>'Residential Program CPAS'!L13</f>
        <v>389.34726839104576</v>
      </c>
      <c r="G13" s="396">
        <f>'Residential Program CPAS'!M13</f>
        <v>389.34726839104576</v>
      </c>
      <c r="H13" s="396">
        <f>'Residential Program CPAS'!N13</f>
        <v>389.34726839104576</v>
      </c>
      <c r="I13" s="340" t="s">
        <v>65</v>
      </c>
      <c r="J13" s="396">
        <f>'Residential Program CPAS'!Q13</f>
        <v>389.34726839104576</v>
      </c>
      <c r="K13" s="340" t="s">
        <v>65</v>
      </c>
      <c r="L13" s="396">
        <f>'Residential Program CPAS'!AV13</f>
        <v>4282.8199523015037</v>
      </c>
    </row>
    <row r="14" spans="1:12" ht="15.75" customHeight="1" x14ac:dyDescent="0.3">
      <c r="A14" s="336" t="str">
        <f>'Residential Program CPAS'!A14</f>
        <v>Income Qualified – MHAS</v>
      </c>
      <c r="B14" s="337">
        <f>'Residential Program CPAS'!B14</f>
        <v>17.32910520375945</v>
      </c>
      <c r="C14" s="338">
        <f>'Residential Program CPAS'!C14</f>
        <v>297.39401813325344</v>
      </c>
      <c r="D14" s="339">
        <f>'Residential Program CPAS'!D14</f>
        <v>0.999918641573323</v>
      </c>
      <c r="E14" s="396">
        <f>'Residential Program CPAS'!K14</f>
        <v>297.36982262383498</v>
      </c>
      <c r="F14" s="396">
        <f>'Residential Program CPAS'!L14</f>
        <v>297.36982262383498</v>
      </c>
      <c r="G14" s="396">
        <f>'Residential Program CPAS'!M14</f>
        <v>297.36982262383498</v>
      </c>
      <c r="H14" s="396">
        <f>'Residential Program CPAS'!N14</f>
        <v>297.36982262383498</v>
      </c>
      <c r="I14" s="340" t="s">
        <v>65</v>
      </c>
      <c r="J14" s="396">
        <f>'Residential Program CPAS'!Q14</f>
        <v>243.98480523310343</v>
      </c>
      <c r="K14" s="340" t="s">
        <v>65</v>
      </c>
      <c r="L14" s="396">
        <f>'Residential Program CPAS'!AV14</f>
        <v>4859.1098108518963</v>
      </c>
    </row>
    <row r="15" spans="1:12" ht="15.75" customHeight="1" x14ac:dyDescent="0.3">
      <c r="A15" s="336" t="str">
        <f>'Residential Program CPAS'!A15</f>
        <v>Income Qualified - Electrification</v>
      </c>
      <c r="B15" s="337">
        <f>'Residential Program CPAS'!B15</f>
        <v>17.84577518504852</v>
      </c>
      <c r="C15" s="338">
        <f>'Residential Program CPAS'!C15</f>
        <v>364.6509201945338</v>
      </c>
      <c r="D15" s="339">
        <f>'Residential Program CPAS'!D15</f>
        <v>1</v>
      </c>
      <c r="E15" s="396">
        <f>'Residential Program CPAS'!K15</f>
        <v>364.6509201945338</v>
      </c>
      <c r="F15" s="396">
        <f>'Residential Program CPAS'!L15</f>
        <v>364.6509201945338</v>
      </c>
      <c r="G15" s="396">
        <f>'Residential Program CPAS'!M15</f>
        <v>364.6509201945338</v>
      </c>
      <c r="H15" s="396">
        <f>'Residential Program CPAS'!N15</f>
        <v>364.6509201945338</v>
      </c>
      <c r="I15" s="340" t="s">
        <v>65</v>
      </c>
      <c r="J15" s="396">
        <f>'Residential Program CPAS'!Q15</f>
        <v>351.69289939638782</v>
      </c>
      <c r="K15" s="340" t="s">
        <v>65</v>
      </c>
      <c r="L15" s="396">
        <f>'Residential Program CPAS'!AV15</f>
        <v>5995.6725672296025</v>
      </c>
    </row>
    <row r="16" spans="1:12" ht="15.75" customHeight="1" x14ac:dyDescent="0.3">
      <c r="A16" s="336" t="str">
        <f>'Residential Program CPAS'!A16</f>
        <v>Income Qualified - Carryover</v>
      </c>
      <c r="B16" s="337">
        <f>'Residential Program CPAS'!B16</f>
        <v>10</v>
      </c>
      <c r="C16" s="338">
        <f>'Residential Program CPAS'!C16</f>
        <v>31.613754103412731</v>
      </c>
      <c r="D16" s="339">
        <f>'Residential Program CPAS'!D16</f>
        <v>1</v>
      </c>
      <c r="E16" s="396">
        <f>'Residential Program CPAS'!K16</f>
        <v>31.613754103412731</v>
      </c>
      <c r="F16" s="396">
        <f>'Residential Program CPAS'!L16</f>
        <v>31.613754103412731</v>
      </c>
      <c r="G16" s="396">
        <f>'Residential Program CPAS'!M16</f>
        <v>31.613754103412731</v>
      </c>
      <c r="H16" s="396">
        <f>'Residential Program CPAS'!N16</f>
        <v>31.613754103412731</v>
      </c>
      <c r="I16" s="340" t="s">
        <v>65</v>
      </c>
      <c r="J16" s="396">
        <f>'Residential Program CPAS'!Q16</f>
        <v>31.613754103412731</v>
      </c>
      <c r="K16" s="340" t="s">
        <v>65</v>
      </c>
      <c r="L16" s="396">
        <f>'Residential Program CPAS'!AV16</f>
        <v>292.7015766621326</v>
      </c>
    </row>
    <row r="17" spans="1:12" ht="15.75" customHeight="1" x14ac:dyDescent="0.3">
      <c r="A17" s="336" t="str">
        <f>'Residential Program CPAS'!A17</f>
        <v xml:space="preserve">Multifamily - Income Qualified </v>
      </c>
      <c r="B17" s="337">
        <f>'Residential Program CPAS'!B17</f>
        <v>12.903686633157115</v>
      </c>
      <c r="C17" s="338">
        <f>'Residential Program CPAS'!C17</f>
        <v>11136.230161254591</v>
      </c>
      <c r="D17" s="339">
        <f>'Residential Program CPAS'!D17</f>
        <v>1</v>
      </c>
      <c r="E17" s="396">
        <f>'Residential Program CPAS'!K17</f>
        <v>11136.230161254591</v>
      </c>
      <c r="F17" s="396">
        <f>'Residential Program CPAS'!L17</f>
        <v>11136.230161254591</v>
      </c>
      <c r="G17" s="396">
        <f>'Residential Program CPAS'!M17</f>
        <v>11136.230161254591</v>
      </c>
      <c r="H17" s="396">
        <f>'Residential Program CPAS'!N17</f>
        <v>11136.230161254591</v>
      </c>
      <c r="I17" s="340" t="s">
        <v>65</v>
      </c>
      <c r="J17" s="396">
        <f>'Residential Program CPAS'!Q17</f>
        <v>10892.343283996219</v>
      </c>
      <c r="K17" s="340" t="s">
        <v>65</v>
      </c>
      <c r="L17" s="396">
        <f>'Residential Program CPAS'!AV17</f>
        <v>141243.38633951885</v>
      </c>
    </row>
    <row r="18" spans="1:12" ht="15.75" customHeight="1" x14ac:dyDescent="0.3">
      <c r="A18" s="336" t="str">
        <f>'Residential Program CPAS'!A18</f>
        <v xml:space="preserve">Multifamily - Market Rate </v>
      </c>
      <c r="B18" s="337">
        <f>'Residential Program CPAS'!B18</f>
        <v>12.104059384116921</v>
      </c>
      <c r="C18" s="338">
        <f>'Residential Program CPAS'!C18</f>
        <v>2158.7298034600972</v>
      </c>
      <c r="D18" s="339">
        <f>'Residential Program CPAS'!D18</f>
        <v>0.95034907070988039</v>
      </c>
      <c r="E18" s="396">
        <f>'Residential Program CPAS'!K18</f>
        <v>2051.5468626320262</v>
      </c>
      <c r="F18" s="396">
        <f>'Residential Program CPAS'!L18</f>
        <v>2051.5468626320262</v>
      </c>
      <c r="G18" s="396">
        <f>'Residential Program CPAS'!M18</f>
        <v>2051.5468626320262</v>
      </c>
      <c r="H18" s="396">
        <f>'Residential Program CPAS'!N18</f>
        <v>2051.5468626320262</v>
      </c>
      <c r="I18" s="340" t="s">
        <v>65</v>
      </c>
      <c r="J18" s="396">
        <f>'Residential Program CPAS'!Q18</f>
        <v>2025.1586190672413</v>
      </c>
      <c r="K18" s="340" t="s">
        <v>65</v>
      </c>
      <c r="L18" s="396">
        <f>'Residential Program CPAS'!AV18</f>
        <v>24175.550923976367</v>
      </c>
    </row>
    <row r="19" spans="1:12" ht="15.75" customHeight="1" x14ac:dyDescent="0.3">
      <c r="A19" s="336" t="str">
        <f>'Residential Program CPAS'!A19</f>
        <v>Multifamily - Public Housing</v>
      </c>
      <c r="B19" s="337">
        <f>'Residential Program CPAS'!B19</f>
        <v>14.701140545552454</v>
      </c>
      <c r="C19" s="338">
        <f>'Residential Program CPAS'!C19</f>
        <v>1370.5160242609679</v>
      </c>
      <c r="D19" s="339">
        <f>'Residential Program CPAS'!D19</f>
        <v>1</v>
      </c>
      <c r="E19" s="396">
        <f>'Residential Program CPAS'!K19</f>
        <v>1370.5160242609679</v>
      </c>
      <c r="F19" s="396">
        <f>'Residential Program CPAS'!L19</f>
        <v>1370.5160242609679</v>
      </c>
      <c r="G19" s="396">
        <f>'Residential Program CPAS'!M19</f>
        <v>1370.5160242609679</v>
      </c>
      <c r="H19" s="396">
        <f>'Residential Program CPAS'!N19</f>
        <v>1370.5160242609679</v>
      </c>
      <c r="I19" s="340" t="s">
        <v>65</v>
      </c>
      <c r="J19" s="396">
        <f>'Residential Program CPAS'!Q19</f>
        <v>1370.5160242609679</v>
      </c>
      <c r="K19" s="340" t="s">
        <v>65</v>
      </c>
      <c r="L19" s="396">
        <f>'Residential Program CPAS'!AV19</f>
        <v>20106.072979920034</v>
      </c>
    </row>
    <row r="20" spans="1:12" ht="15.75" customHeight="1" x14ac:dyDescent="0.3">
      <c r="A20" s="336" t="str">
        <f>'Residential Program CPAS'!A20</f>
        <v>Market Rate Single Family - Midstream HVAC</v>
      </c>
      <c r="B20" s="337">
        <f>'Residential Program CPAS'!B20</f>
        <v>16.013185526693867</v>
      </c>
      <c r="C20" s="338">
        <f>'Residential Program CPAS'!C20</f>
        <v>9752.6972204425292</v>
      </c>
      <c r="D20" s="339">
        <f>'Residential Program CPAS'!D20</f>
        <v>0.74318153388423458</v>
      </c>
      <c r="E20" s="396">
        <f>'Residential Program CPAS'!K20</f>
        <v>7248.0244797969899</v>
      </c>
      <c r="F20" s="396">
        <f>'Residential Program CPAS'!L20</f>
        <v>7248.0244797969899</v>
      </c>
      <c r="G20" s="396">
        <f>'Residential Program CPAS'!M20</f>
        <v>7248.0244797969899</v>
      </c>
      <c r="H20" s="396">
        <f>'Residential Program CPAS'!N20</f>
        <v>7248.0244797969899</v>
      </c>
      <c r="I20" s="340" t="s">
        <v>65</v>
      </c>
      <c r="J20" s="396">
        <f>'Residential Program CPAS'!Q20</f>
        <v>7248.0244797969899</v>
      </c>
      <c r="K20" s="340" t="s">
        <v>65</v>
      </c>
      <c r="L20" s="396">
        <f>'Residential Program CPAS'!AV20</f>
        <v>116040.33459499135</v>
      </c>
    </row>
    <row r="21" spans="1:12" ht="15.75" customHeight="1" x14ac:dyDescent="0.3">
      <c r="A21" s="336" t="str">
        <f>'Residential Program CPAS'!A21</f>
        <v>Market Rate Single Family - MHVAC Market Effects</v>
      </c>
      <c r="B21" s="337">
        <f>'Residential Program CPAS'!B21</f>
        <v>15.742875419991522</v>
      </c>
      <c r="C21" s="338">
        <f>'Residential Program CPAS'!C21</f>
        <v>1597.2088072500001</v>
      </c>
      <c r="D21" s="339" t="str">
        <f>'Residential Program CPAS'!D21</f>
        <v>N/A</v>
      </c>
      <c r="E21" s="396">
        <f>'Residential Program CPAS'!K21</f>
        <v>1597.2088072500001</v>
      </c>
      <c r="F21" s="396">
        <f>'Residential Program CPAS'!L21</f>
        <v>1597.2088072500001</v>
      </c>
      <c r="G21" s="396">
        <f>'Residential Program CPAS'!M21</f>
        <v>1597.2088072500001</v>
      </c>
      <c r="H21" s="396">
        <f>'Residential Program CPAS'!N21</f>
        <v>1597.2088072500001</v>
      </c>
      <c r="I21" s="340" t="s">
        <v>65</v>
      </c>
      <c r="J21" s="396">
        <f>'Residential Program CPAS'!Q21</f>
        <v>1597.2088072500001</v>
      </c>
      <c r="K21" s="340" t="s">
        <v>65</v>
      </c>
      <c r="L21" s="396">
        <f>'Residential Program CPAS'!AV21</f>
        <v>25144.65927225001</v>
      </c>
    </row>
    <row r="22" spans="1:12" ht="15.75" customHeight="1" x14ac:dyDescent="0.3">
      <c r="A22" s="336" t="str">
        <f>'Residential Program CPAS'!A22</f>
        <v>Market Rate Single Family - Home Efficiency</v>
      </c>
      <c r="B22" s="337">
        <f>'Residential Program CPAS'!B22</f>
        <v>25.69649192613554</v>
      </c>
      <c r="C22" s="338">
        <f>'Residential Program CPAS'!C22</f>
        <v>142.50138237245707</v>
      </c>
      <c r="D22" s="339">
        <f>'Residential Program CPAS'!D22</f>
        <v>0.830350019217862</v>
      </c>
      <c r="E22" s="396">
        <f>'Residential Program CPAS'!K22</f>
        <v>118.32602559154164</v>
      </c>
      <c r="F22" s="396">
        <f>'Residential Program CPAS'!L22</f>
        <v>118.32602559154164</v>
      </c>
      <c r="G22" s="396">
        <f>'Residential Program CPAS'!M22</f>
        <v>118.32602559154164</v>
      </c>
      <c r="H22" s="396">
        <f>'Residential Program CPAS'!N22</f>
        <v>118.32602559154164</v>
      </c>
      <c r="I22" s="340" t="s">
        <v>65</v>
      </c>
      <c r="J22" s="396">
        <f>'Residential Program CPAS'!Q22</f>
        <v>118.32602559154164</v>
      </c>
      <c r="K22" s="340" t="s">
        <v>65</v>
      </c>
      <c r="L22" s="396">
        <f>'Residential Program CPAS'!AV22</f>
        <v>2790.5536654530101</v>
      </c>
    </row>
    <row r="23" spans="1:12" ht="15.75" customHeight="1" x14ac:dyDescent="0.3">
      <c r="A23" s="336" t="str">
        <f>'Residential Program CPAS'!A23</f>
        <v>Kits - School Kits</v>
      </c>
      <c r="B23" s="337">
        <f>'Residential Program CPAS'!B23</f>
        <v>9.4873679509838009</v>
      </c>
      <c r="C23" s="338">
        <f>'Residential Program CPAS'!C23</f>
        <v>7826.641516408662</v>
      </c>
      <c r="D23" s="339">
        <f>'Residential Program CPAS'!D23</f>
        <v>1</v>
      </c>
      <c r="E23" s="396">
        <f>'Residential Program CPAS'!K23</f>
        <v>7826.641516408662</v>
      </c>
      <c r="F23" s="396">
        <f>'Residential Program CPAS'!L23</f>
        <v>7826.641516408662</v>
      </c>
      <c r="G23" s="396">
        <f>'Residential Program CPAS'!M23</f>
        <v>6961.7410081427615</v>
      </c>
      <c r="H23" s="396">
        <f>'Residential Program CPAS'!N23</f>
        <v>6961.7410081427615</v>
      </c>
      <c r="I23" s="340" t="s">
        <v>65</v>
      </c>
      <c r="J23" s="396">
        <f>'Residential Program CPAS'!Q23</f>
        <v>6961.7410081427615</v>
      </c>
      <c r="K23" s="340" t="s">
        <v>65</v>
      </c>
      <c r="L23" s="396">
        <f>'Residential Program CPAS'!AV23</f>
        <v>74254.227886614783</v>
      </c>
    </row>
    <row r="24" spans="1:12" ht="15.75" customHeight="1" x14ac:dyDescent="0.3">
      <c r="A24" s="336" t="str">
        <f>'Residential Program CPAS'!A25</f>
        <v>Kits - High School Innovation</v>
      </c>
      <c r="B24" s="337">
        <f>'Residential Program CPAS'!B25</f>
        <v>10.881373072317265</v>
      </c>
      <c r="C24" s="338">
        <f>'Residential Program CPAS'!C25</f>
        <v>1151.946448693978</v>
      </c>
      <c r="D24" s="339">
        <f>'Residential Program CPAS'!D25</f>
        <v>1</v>
      </c>
      <c r="E24" s="396">
        <f>'Residential Program CPAS'!K25</f>
        <v>1151.946448693978</v>
      </c>
      <c r="F24" s="396">
        <f>'Residential Program CPAS'!L25</f>
        <v>1151.946448693978</v>
      </c>
      <c r="G24" s="396">
        <f>'Residential Program CPAS'!M25</f>
        <v>1151.946448693978</v>
      </c>
      <c r="H24" s="396">
        <f>'Residential Program CPAS'!N25</f>
        <v>1151.946448693978</v>
      </c>
      <c r="I24" s="340" t="s">
        <v>65</v>
      </c>
      <c r="J24" s="396">
        <f>'Residential Program CPAS'!Q25</f>
        <v>1151.946448693978</v>
      </c>
      <c r="K24" s="340" t="s">
        <v>65</v>
      </c>
      <c r="L24" s="396">
        <f>'Residential Program CPAS'!AV25</f>
        <v>12534.759067570156</v>
      </c>
    </row>
    <row r="25" spans="1:12" ht="15.75" customHeight="1" x14ac:dyDescent="0.3">
      <c r="A25" s="336" t="str">
        <f>'Residential Program CPAS'!A26</f>
        <v>Kits - Income Qualified Community Kits</v>
      </c>
      <c r="B25" s="337">
        <f>'Residential Program CPAS'!B26</f>
        <v>9.0539156909542697</v>
      </c>
      <c r="C25" s="338">
        <f>'Residential Program CPAS'!C26</f>
        <v>1664.7780167873639</v>
      </c>
      <c r="D25" s="339">
        <f>'Residential Program CPAS'!D26</f>
        <v>1</v>
      </c>
      <c r="E25" s="396">
        <f>'Residential Program CPAS'!K26</f>
        <v>1664.7780167873639</v>
      </c>
      <c r="F25" s="396">
        <f>'Residential Program CPAS'!L26</f>
        <v>1664.7780167873639</v>
      </c>
      <c r="G25" s="396">
        <f>'Residential Program CPAS'!M26</f>
        <v>1664.7780167873639</v>
      </c>
      <c r="H25" s="396">
        <f>'Residential Program CPAS'!N26</f>
        <v>1664.7780167873639</v>
      </c>
      <c r="I25" s="340" t="s">
        <v>65</v>
      </c>
      <c r="J25" s="396">
        <f>'Residential Program CPAS'!Q26</f>
        <v>1664.7780167873639</v>
      </c>
      <c r="K25" s="340" t="s">
        <v>65</v>
      </c>
      <c r="L25" s="396">
        <f>'Residential Program CPAS'!AV26</f>
        <v>15072.759808146851</v>
      </c>
    </row>
    <row r="26" spans="1:12" ht="15.75" customHeight="1" x14ac:dyDescent="0.3">
      <c r="A26" s="336" t="str">
        <f>'Residential Program CPAS'!A27</f>
        <v>Kits - Mobile Home Kits</v>
      </c>
      <c r="B26" s="337">
        <f>'Residential Program CPAS'!B27</f>
        <v>8.1809282774630372</v>
      </c>
      <c r="C26" s="338">
        <f>'Residential Program CPAS'!C27</f>
        <v>216.2505492219845</v>
      </c>
      <c r="D26" s="339">
        <f>'Residential Program CPAS'!D27</f>
        <v>1</v>
      </c>
      <c r="E26" s="396">
        <f>'Residential Program CPAS'!K27</f>
        <v>216.2505492219845</v>
      </c>
      <c r="F26" s="396">
        <f>'Residential Program CPAS'!L27</f>
        <v>216.2505492219845</v>
      </c>
      <c r="G26" s="396">
        <f>'Residential Program CPAS'!M27</f>
        <v>216.2505492219845</v>
      </c>
      <c r="H26" s="396">
        <f>'Residential Program CPAS'!N27</f>
        <v>216.2505492219845</v>
      </c>
      <c r="I26" s="340" t="s">
        <v>65</v>
      </c>
      <c r="J26" s="396">
        <f>'Residential Program CPAS'!Q27</f>
        <v>216.2505492219845</v>
      </c>
      <c r="K26" s="340" t="s">
        <v>65</v>
      </c>
      <c r="L26" s="396">
        <f>'Residential Program CPAS'!AV27</f>
        <v>1769.1302331470451</v>
      </c>
    </row>
    <row r="27" spans="1:12" ht="15.75" customHeight="1" x14ac:dyDescent="0.3">
      <c r="A27" s="336" t="str">
        <f>'Residential Program CPAS'!A24</f>
        <v>Kits - Joint Utility School Kits</v>
      </c>
      <c r="B27" s="337">
        <f>'Residential Program CPAS'!B24</f>
        <v>9.552960563894878</v>
      </c>
      <c r="C27" s="338">
        <f>'Residential Program CPAS'!C24</f>
        <v>1028.4484329417294</v>
      </c>
      <c r="D27" s="339">
        <f>'Residential Program CPAS'!D24</f>
        <v>1</v>
      </c>
      <c r="E27" s="396">
        <f>'Residential Program CPAS'!K24</f>
        <v>1028.4484329417294</v>
      </c>
      <c r="F27" s="396">
        <f>'Residential Program CPAS'!L24</f>
        <v>1028.4484329417294</v>
      </c>
      <c r="G27" s="396">
        <f>'Residential Program CPAS'!M24</f>
        <v>929.16276857112246</v>
      </c>
      <c r="H27" s="396">
        <f>'Residential Program CPAS'!N24</f>
        <v>929.16276857112246</v>
      </c>
      <c r="I27" s="340" t="s">
        <v>65</v>
      </c>
      <c r="J27" s="396">
        <f>'Residential Program CPAS'!Q24</f>
        <v>929.16276857112246</v>
      </c>
      <c r="K27" s="340" t="s">
        <v>65</v>
      </c>
      <c r="L27" s="396">
        <f>'Residential Program CPAS'!AV24</f>
        <v>9824.7273218918272</v>
      </c>
    </row>
    <row r="28" spans="1:12" ht="15.75" customHeight="1" x14ac:dyDescent="0.3">
      <c r="A28" s="336" t="str">
        <f>'Residential Program CPAS'!A28</f>
        <v>Kits - BN Community Kits</v>
      </c>
      <c r="B28" s="337">
        <f>'Residential Program CPAS'!B28</f>
        <v>7.8560586761486491</v>
      </c>
      <c r="C28" s="338">
        <f>'Residential Program CPAS'!C28</f>
        <v>109.52115866594501</v>
      </c>
      <c r="D28" s="339">
        <f>'Residential Program CPAS'!D28</f>
        <v>1</v>
      </c>
      <c r="E28" s="396">
        <f>'Residential Program CPAS'!K28</f>
        <v>109.52115866594501</v>
      </c>
      <c r="F28" s="396">
        <f>'Residential Program CPAS'!L28</f>
        <v>109.52115866594501</v>
      </c>
      <c r="G28" s="396">
        <f>'Residential Program CPAS'!M28</f>
        <v>109.52115866594501</v>
      </c>
      <c r="H28" s="396">
        <f>'Residential Program CPAS'!N28</f>
        <v>109.52115866594501</v>
      </c>
      <c r="I28" s="340" t="s">
        <v>65</v>
      </c>
      <c r="J28" s="396">
        <f>'Residential Program CPAS'!Q28</f>
        <v>109.52115866594501</v>
      </c>
      <c r="K28" s="340" t="s">
        <v>65</v>
      </c>
      <c r="L28" s="396">
        <f>'Residential Program CPAS'!AV28</f>
        <v>843.25854647545009</v>
      </c>
    </row>
    <row r="29" spans="1:12" ht="15.75" customHeight="1" x14ac:dyDescent="0.3">
      <c r="A29" s="336" t="str">
        <f>'Residential Program CPAS'!A29</f>
        <v>Kits - Food Bank Kits</v>
      </c>
      <c r="B29" s="337">
        <f>'Residential Program CPAS'!B29</f>
        <v>7.6336654100932506</v>
      </c>
      <c r="C29" s="338">
        <f>'Residential Program CPAS'!C29</f>
        <v>1791.619543672</v>
      </c>
      <c r="D29" s="339">
        <f>'Residential Program CPAS'!D29</f>
        <v>1</v>
      </c>
      <c r="E29" s="396">
        <f>'Residential Program CPAS'!K29</f>
        <v>1791.619543672</v>
      </c>
      <c r="F29" s="396">
        <f>'Residential Program CPAS'!L29</f>
        <v>1791.619543672</v>
      </c>
      <c r="G29" s="396">
        <f>'Residential Program CPAS'!M29</f>
        <v>1791.619543672</v>
      </c>
      <c r="H29" s="396">
        <f>'Residential Program CPAS'!N29</f>
        <v>1791.619543672</v>
      </c>
      <c r="I29" s="340" t="s">
        <v>65</v>
      </c>
      <c r="J29" s="396">
        <f>'Residential Program CPAS'!Q29</f>
        <v>1791.619543672</v>
      </c>
      <c r="K29" s="340" t="s">
        <v>65</v>
      </c>
      <c r="L29" s="396">
        <f>'Residential Program CPAS'!AV29</f>
        <v>13676.624138576002</v>
      </c>
    </row>
    <row r="30" spans="1:12" ht="15.75" customHeight="1" x14ac:dyDescent="0.3">
      <c r="A30" s="336" t="str">
        <f>'Residential Program CPAS'!A30</f>
        <v>Kits - Carryover</v>
      </c>
      <c r="B30" s="337">
        <f>'Residential Program CPAS'!B30</f>
        <v>9.8950262883593414</v>
      </c>
      <c r="C30" s="338">
        <f>'Residential Program CPAS'!C30</f>
        <v>372.73441748861995</v>
      </c>
      <c r="D30" s="339">
        <f>'Residential Program CPAS'!D30</f>
        <v>1</v>
      </c>
      <c r="E30" s="396">
        <f>'Residential Program CPAS'!K30</f>
        <v>372.73441748861995</v>
      </c>
      <c r="F30" s="396">
        <f>'Residential Program CPAS'!L30</f>
        <v>372.73441748861995</v>
      </c>
      <c r="G30" s="396">
        <f>'Residential Program CPAS'!M30</f>
        <v>372.73441748861995</v>
      </c>
      <c r="H30" s="396">
        <f>'Residential Program CPAS'!N30</f>
        <v>372.73441748861995</v>
      </c>
      <c r="I30" s="340" t="s">
        <v>65</v>
      </c>
      <c r="J30" s="396">
        <f>'Residential Program CPAS'!Q30</f>
        <v>372.73441748861995</v>
      </c>
      <c r="K30" s="340" t="s">
        <v>65</v>
      </c>
      <c r="L30" s="396">
        <f>'Residential Program CPAS'!AV30</f>
        <v>3407.9957569366857</v>
      </c>
    </row>
    <row r="31" spans="1:12" ht="15.75" customHeight="1" x14ac:dyDescent="0.3">
      <c r="A31" s="336" t="str">
        <f>'Residential Program CPAS'!A31</f>
        <v>Residential NPSO Adder</v>
      </c>
      <c r="B31" s="337">
        <f>'Residential Program CPAS'!B31</f>
        <v>12.204560855654226</v>
      </c>
      <c r="C31" s="338">
        <f>'Residential Program CPAS'!C31</f>
        <v>900.580815572299</v>
      </c>
      <c r="D31" s="339" t="str">
        <f>'Residential Program CPAS'!D31</f>
        <v>N/A</v>
      </c>
      <c r="E31" s="396">
        <f>'Residential Program CPAS'!K31</f>
        <v>900.580815572299</v>
      </c>
      <c r="F31" s="396">
        <f>'Residential Program CPAS'!L31</f>
        <v>900.580815572299</v>
      </c>
      <c r="G31" s="396">
        <f>'Residential Program CPAS'!M31</f>
        <v>900.580815572299</v>
      </c>
      <c r="H31" s="396">
        <f>'Residential Program CPAS'!N31</f>
        <v>900.580815572299</v>
      </c>
      <c r="I31" s="340" t="s">
        <v>65</v>
      </c>
      <c r="J31" s="396">
        <f>'Residential Program CPAS'!Q31</f>
        <v>830.60247559628533</v>
      </c>
      <c r="K31" s="340" t="s">
        <v>65</v>
      </c>
      <c r="L31" s="396">
        <f>'Residential Program CPAS'!AV31</f>
        <v>10551.41685400393</v>
      </c>
    </row>
    <row r="32" spans="1:12" ht="15.75" customHeight="1" x14ac:dyDescent="0.3">
      <c r="A32" s="341" t="s">
        <v>480</v>
      </c>
      <c r="B32" s="342"/>
      <c r="C32" s="343">
        <f>SUM(C5:C31)</f>
        <v>159795.63733687039</v>
      </c>
      <c r="D32" s="344">
        <f>'Residential Program CPAS'!D32</f>
        <v>0.9013900842834619</v>
      </c>
      <c r="E32" s="422">
        <f>'Residential Program CPAS'!K32</f>
        <v>144038.20300721112</v>
      </c>
      <c r="F32" s="422">
        <f>'Residential Program CPAS'!L32</f>
        <v>144038.20300721112</v>
      </c>
      <c r="G32" s="422">
        <f>'Residential Program CPAS'!M32</f>
        <v>143074.01683457461</v>
      </c>
      <c r="H32" s="422">
        <f>'Residential Program CPAS'!N32</f>
        <v>143072.88408080052</v>
      </c>
      <c r="I32" s="345" t="s">
        <v>65</v>
      </c>
      <c r="J32" s="422">
        <f>'Residential Program CPAS'!Q32</f>
        <v>139692.69721024905</v>
      </c>
      <c r="K32" s="345" t="s">
        <v>65</v>
      </c>
      <c r="L32" s="422">
        <f>SUM(L5:L31)</f>
        <v>1464769.6339895299</v>
      </c>
    </row>
    <row r="33" spans="1:12" ht="15.75" customHeight="1" x14ac:dyDescent="0.3">
      <c r="A33" s="341" t="s">
        <v>481</v>
      </c>
      <c r="B33" s="346"/>
      <c r="C33" s="347"/>
      <c r="D33" s="348"/>
      <c r="E33" s="422">
        <f>'Residential Program CPAS'!K33</f>
        <v>0</v>
      </c>
      <c r="F33" s="422">
        <f>'Residential Program CPAS'!L33</f>
        <v>0</v>
      </c>
      <c r="G33" s="422">
        <f>'Residential Program CPAS'!M33</f>
        <v>964.18617263651686</v>
      </c>
      <c r="H33" s="422">
        <f>'Residential Program CPAS'!N33</f>
        <v>1.1327537740871776</v>
      </c>
      <c r="I33" s="345" t="s">
        <v>65</v>
      </c>
      <c r="J33" s="422">
        <f>'Residential Program CPAS'!Q33</f>
        <v>1149.0252833747072</v>
      </c>
      <c r="K33" s="345" t="s">
        <v>65</v>
      </c>
      <c r="L33" s="349"/>
    </row>
    <row r="34" spans="1:12" ht="15.75" customHeight="1" x14ac:dyDescent="0.3">
      <c r="A34" s="341" t="s">
        <v>482</v>
      </c>
      <c r="B34" s="346"/>
      <c r="C34" s="347"/>
      <c r="D34" s="348"/>
      <c r="E34" s="422">
        <f>'Residential Program CPAS'!K34</f>
        <v>0</v>
      </c>
      <c r="F34" s="422">
        <f>'Residential Program CPAS'!L34</f>
        <v>0</v>
      </c>
      <c r="G34" s="422">
        <f>'Residential Program CPAS'!M34</f>
        <v>964.18617263651686</v>
      </c>
      <c r="H34" s="422">
        <f>'Residential Program CPAS'!N34</f>
        <v>965.31892641060404</v>
      </c>
      <c r="I34" s="345" t="s">
        <v>65</v>
      </c>
      <c r="J34" s="422">
        <f>'Residential Program CPAS'!Q34</f>
        <v>4345.5057969620684</v>
      </c>
      <c r="K34" s="345" t="s">
        <v>65</v>
      </c>
      <c r="L34" s="349"/>
    </row>
    <row r="35" spans="1:12" ht="15.75" customHeight="1" x14ac:dyDescent="0.3">
      <c r="A35" s="350" t="s">
        <v>66</v>
      </c>
      <c r="B35" s="351">
        <f>'Residential Program CPAS'!B35</f>
        <v>10.348352461270929</v>
      </c>
      <c r="C35" s="280"/>
      <c r="D35" s="280"/>
      <c r="E35" s="280"/>
      <c r="F35" s="280"/>
      <c r="G35" s="280"/>
      <c r="H35" s="280"/>
      <c r="I35" s="352"/>
      <c r="J35" s="280"/>
      <c r="K35" s="352"/>
      <c r="L35" s="280"/>
    </row>
  </sheetData>
  <mergeCells count="5">
    <mergeCell ref="A3:A4"/>
    <mergeCell ref="B3:B4"/>
    <mergeCell ref="L3:L4"/>
    <mergeCell ref="C3:C4"/>
    <mergeCell ref="D3:D4"/>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1DD3-7CA5-4B89-A5C5-7AB7B6FFE588}">
  <dimension ref="A1:L31"/>
  <sheetViews>
    <sheetView workbookViewId="0"/>
    <sheetView workbookViewId="1">
      <selection activeCell="D21" sqref="D21"/>
    </sheetView>
  </sheetViews>
  <sheetFormatPr defaultColWidth="8.88671875" defaultRowHeight="15.75" x14ac:dyDescent="0.3"/>
  <cols>
    <col min="1" max="1" width="31.5546875" bestFit="1"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687</v>
      </c>
    </row>
    <row r="2" spans="1:12" ht="15.75" customHeight="1" x14ac:dyDescent="0.3"/>
    <row r="3" spans="1:12" ht="15.75" customHeight="1" x14ac:dyDescent="0.3">
      <c r="A3" s="562" t="s">
        <v>77</v>
      </c>
      <c r="B3" s="502" t="s">
        <v>66</v>
      </c>
      <c r="C3" s="491" t="s">
        <v>64</v>
      </c>
      <c r="D3" s="502" t="s">
        <v>57</v>
      </c>
      <c r="E3" s="148" t="s">
        <v>59</v>
      </c>
      <c r="F3" s="148"/>
      <c r="G3" s="148"/>
      <c r="H3" s="148"/>
      <c r="I3" s="148"/>
      <c r="J3" s="148"/>
      <c r="K3" s="149"/>
      <c r="L3" s="491" t="s">
        <v>67</v>
      </c>
    </row>
    <row r="4" spans="1:12" ht="15.75" customHeight="1" x14ac:dyDescent="0.3">
      <c r="A4" s="563"/>
      <c r="B4" s="503"/>
      <c r="C4" s="493"/>
      <c r="D4" s="503"/>
      <c r="E4" s="24">
        <f>'Business Program CPAS by Init'!K4</f>
        <v>2024</v>
      </c>
      <c r="F4" s="24">
        <f>'Business Program CPAS by Init'!L4</f>
        <v>2025</v>
      </c>
      <c r="G4" s="24">
        <f>'Business Program CPAS by Init'!M4</f>
        <v>2026</v>
      </c>
      <c r="H4" s="24">
        <f>'Business Program CPAS by Init'!N4</f>
        <v>2027</v>
      </c>
      <c r="I4" s="24" t="s">
        <v>65</v>
      </c>
      <c r="J4" s="24">
        <f>'Business Program CPAS by Init'!Q4</f>
        <v>2030</v>
      </c>
      <c r="K4" s="24" t="s">
        <v>65</v>
      </c>
      <c r="L4" s="493"/>
    </row>
    <row r="5" spans="1:12" ht="15.75" customHeight="1" x14ac:dyDescent="0.3">
      <c r="A5" s="336" t="str">
        <f>'Business Program CPAS'!A5</f>
        <v xml:space="preserve">Standard - Core </v>
      </c>
      <c r="B5" s="337">
        <f>'Business Program CPAS'!B5</f>
        <v>12.855344884111309</v>
      </c>
      <c r="C5" s="338">
        <f>'Business Program CPAS'!C5</f>
        <v>62824.74723692023</v>
      </c>
      <c r="D5" s="339">
        <f>'Business Program CPAS'!D5</f>
        <v>0.9057454485041232</v>
      </c>
      <c r="E5" s="338">
        <f>'Business Program CPAS'!K5</f>
        <v>56903.228863262491</v>
      </c>
      <c r="F5" s="338">
        <f>'Business Program CPAS'!L5</f>
        <v>56903.228863262491</v>
      </c>
      <c r="G5" s="338">
        <f>'Business Program CPAS'!M5</f>
        <v>56885.468177191913</v>
      </c>
      <c r="H5" s="338">
        <f>'Business Program CPAS'!N5</f>
        <v>56714.925210534711</v>
      </c>
      <c r="I5" s="340" t="s">
        <v>65</v>
      </c>
      <c r="J5" s="338">
        <f>'Business Program CPAS'!Q5</f>
        <v>55813.16655186344</v>
      </c>
      <c r="K5" s="340" t="s">
        <v>65</v>
      </c>
      <c r="L5" s="338">
        <f>'Business Program CPAS'!BK5</f>
        <v>728922.53696047305</v>
      </c>
    </row>
    <row r="6" spans="1:12" ht="15.75" customHeight="1" x14ac:dyDescent="0.3">
      <c r="A6" s="336" t="str">
        <f>'Business Program CPAS'!A6</f>
        <v>Standard - Online Store</v>
      </c>
      <c r="B6" s="337">
        <f>'Business Program CPAS'!B6</f>
        <v>10.489441201185105</v>
      </c>
      <c r="C6" s="338">
        <f>'Business Program CPAS'!C6</f>
        <v>2439.3115146250257</v>
      </c>
      <c r="D6" s="339">
        <f>'Business Program CPAS'!D6</f>
        <v>0.96285485100727153</v>
      </c>
      <c r="E6" s="338">
        <f>'Business Program CPAS'!K6</f>
        <v>2348.702924974601</v>
      </c>
      <c r="F6" s="338">
        <f>'Business Program CPAS'!L6</f>
        <v>2348.702924974601</v>
      </c>
      <c r="G6" s="338">
        <f>'Business Program CPAS'!M6</f>
        <v>2348.702924974601</v>
      </c>
      <c r="H6" s="338">
        <f>'Business Program CPAS'!N6</f>
        <v>2348.702924974601</v>
      </c>
      <c r="I6" s="340" t="s">
        <v>65</v>
      </c>
      <c r="J6" s="338">
        <f>'Business Program CPAS'!Q6</f>
        <v>2348.702924974601</v>
      </c>
      <c r="K6" s="340" t="s">
        <v>65</v>
      </c>
      <c r="L6" s="338">
        <f>'Business Program CPAS'!BK6</f>
        <v>24389.808892826768</v>
      </c>
    </row>
    <row r="7" spans="1:12" ht="15.75" customHeight="1" x14ac:dyDescent="0.3">
      <c r="A7" s="336" t="str">
        <f>'Business Program CPAS'!A7</f>
        <v>Standard - BOC</v>
      </c>
      <c r="B7" s="337">
        <f>'Business Program CPAS'!B7</f>
        <v>13</v>
      </c>
      <c r="C7" s="338">
        <f>'Business Program CPAS'!C7</f>
        <v>1003.0370060000001</v>
      </c>
      <c r="D7" s="339">
        <f>'Business Program CPAS'!D7</f>
        <v>1</v>
      </c>
      <c r="E7" s="338">
        <f>'Business Program CPAS'!K7</f>
        <v>1003.0370060000001</v>
      </c>
      <c r="F7" s="338">
        <f>'Business Program CPAS'!L7</f>
        <v>1003.0370060000001</v>
      </c>
      <c r="G7" s="338">
        <f>'Business Program CPAS'!M7</f>
        <v>1003.0370060000001</v>
      </c>
      <c r="H7" s="338">
        <f>'Business Program CPAS'!N7</f>
        <v>1003.0370060000001</v>
      </c>
      <c r="I7" s="340" t="s">
        <v>65</v>
      </c>
      <c r="J7" s="338">
        <f>'Business Program CPAS'!Q7</f>
        <v>581.76146348000009</v>
      </c>
      <c r="K7" s="340" t="s">
        <v>65</v>
      </c>
      <c r="L7" s="338">
        <f>'Business Program CPAS'!BK7</f>
        <v>9248.001195320001</v>
      </c>
    </row>
    <row r="8" spans="1:12" ht="15.75" customHeight="1" x14ac:dyDescent="0.3">
      <c r="A8" s="336" t="str">
        <f>'Business Program CPAS'!A8</f>
        <v>Custom - Custom Incentives</v>
      </c>
      <c r="B8" s="337">
        <f>'Business Program CPAS'!B8</f>
        <v>18.564619601691714</v>
      </c>
      <c r="C8" s="338">
        <f>'Business Program CPAS'!C8</f>
        <v>35646.406433026496</v>
      </c>
      <c r="D8" s="339">
        <f>'Business Program CPAS'!D8</f>
        <v>0.8141234688557456</v>
      </c>
      <c r="E8" s="338">
        <f>'Business Program CPAS'!K8</f>
        <v>29020.576057497296</v>
      </c>
      <c r="F8" s="338">
        <f>'Business Program CPAS'!L8</f>
        <v>29020.576057497296</v>
      </c>
      <c r="G8" s="338">
        <f>'Business Program CPAS'!M8</f>
        <v>29020.576057497296</v>
      </c>
      <c r="H8" s="338">
        <f>'Business Program CPAS'!N8</f>
        <v>29020.576057497296</v>
      </c>
      <c r="I8" s="340" t="s">
        <v>65</v>
      </c>
      <c r="J8" s="338">
        <f>'Business Program CPAS'!Q8</f>
        <v>28460.318151715397</v>
      </c>
      <c r="K8" s="340" t="s">
        <v>65</v>
      </c>
      <c r="L8" s="338">
        <f>'Business Program CPAS'!BK8</f>
        <v>537477.59545269399</v>
      </c>
    </row>
    <row r="9" spans="1:12" ht="15.75" customHeight="1" x14ac:dyDescent="0.3">
      <c r="A9" s="336" t="str">
        <f>'Business Program CPAS'!A9</f>
        <v>Custom - New Construction Lighting</v>
      </c>
      <c r="B9" s="337">
        <f>'Business Program CPAS'!B9</f>
        <v>12.752165032575055</v>
      </c>
      <c r="C9" s="338">
        <f>'Business Program CPAS'!C9</f>
        <v>1387.8099661886929</v>
      </c>
      <c r="D9" s="339">
        <f>'Business Program CPAS'!D9</f>
        <v>0.79094634416204945</v>
      </c>
      <c r="E9" s="338">
        <f>'Business Program CPAS'!K9</f>
        <v>1097.6832191486042</v>
      </c>
      <c r="F9" s="338">
        <f>'Business Program CPAS'!L9</f>
        <v>1097.6832191486042</v>
      </c>
      <c r="G9" s="338">
        <f>'Business Program CPAS'!M9</f>
        <v>1097.6832191486042</v>
      </c>
      <c r="H9" s="338">
        <f>'Business Program CPAS'!N9</f>
        <v>1097.6832191486042</v>
      </c>
      <c r="I9" s="340" t="s">
        <v>65</v>
      </c>
      <c r="J9" s="338">
        <f>'Business Program CPAS'!Q9</f>
        <v>1097.6832191486042</v>
      </c>
      <c r="K9" s="340" t="s">
        <v>65</v>
      </c>
      <c r="L9" s="338">
        <f>'Business Program CPAS'!BK9</f>
        <v>14003.353646040174</v>
      </c>
    </row>
    <row r="10" spans="1:12" ht="15.75" customHeight="1" x14ac:dyDescent="0.3">
      <c r="A10" s="336" t="str">
        <f>'Business Program CPAS'!A10</f>
        <v>Retro-Commissioning - Core</v>
      </c>
      <c r="B10" s="337">
        <f>'Business Program CPAS'!B10</f>
        <v>8.6</v>
      </c>
      <c r="C10" s="338">
        <f>'Business Program CPAS'!C10</f>
        <v>1831.9295233285757</v>
      </c>
      <c r="D10" s="339">
        <f>'Business Program CPAS'!D10</f>
        <v>0.9444999999999999</v>
      </c>
      <c r="E10" s="338">
        <f>'Business Program CPAS'!K10</f>
        <v>1730.2574347838395</v>
      </c>
      <c r="F10" s="338">
        <f>'Business Program CPAS'!L10</f>
        <v>1730.2574347838395</v>
      </c>
      <c r="G10" s="338">
        <f>'Business Program CPAS'!M10</f>
        <v>1730.2574347838395</v>
      </c>
      <c r="H10" s="338">
        <f>'Business Program CPAS'!N10</f>
        <v>1730.2574347838395</v>
      </c>
      <c r="I10" s="340" t="s">
        <v>65</v>
      </c>
      <c r="J10" s="338">
        <f>'Business Program CPAS'!Q10</f>
        <v>1730.2574347838395</v>
      </c>
      <c r="K10" s="340" t="s">
        <v>65</v>
      </c>
      <c r="L10" s="338">
        <f>'Business Program CPAS'!BK10</f>
        <v>14880.213939141022</v>
      </c>
    </row>
    <row r="11" spans="1:12" ht="15.75" customHeight="1" x14ac:dyDescent="0.3">
      <c r="A11" s="336" t="str">
        <f>'Business Program CPAS'!A11</f>
        <v>Retro-Commissioning - Virtual Commissioning</v>
      </c>
      <c r="B11" s="337">
        <f>'Business Program CPAS'!B11</f>
        <v>7.3</v>
      </c>
      <c r="C11" s="338">
        <f>'Business Program CPAS'!C11</f>
        <v>4955.6454387590875</v>
      </c>
      <c r="D11" s="339">
        <f>'Business Program CPAS'!D11</f>
        <v>0.93672065120489512</v>
      </c>
      <c r="E11" s="338">
        <f>'Business Program CPAS'!K11</f>
        <v>4642.0554225349806</v>
      </c>
      <c r="F11" s="338">
        <f>'Business Program CPAS'!L11</f>
        <v>4642.0554225349806</v>
      </c>
      <c r="G11" s="338">
        <f>'Business Program CPAS'!M11</f>
        <v>4642.0554225349806</v>
      </c>
      <c r="H11" s="338">
        <f>'Business Program CPAS'!N11</f>
        <v>4642.0554225349806</v>
      </c>
      <c r="I11" s="340" t="s">
        <v>65</v>
      </c>
      <c r="J11" s="338">
        <f>'Business Program CPAS'!Q11</f>
        <v>4642.0554225349806</v>
      </c>
      <c r="K11" s="340" t="s">
        <v>65</v>
      </c>
      <c r="L11" s="338">
        <f>'Business Program CPAS'!BK11</f>
        <v>33887.004584505361</v>
      </c>
    </row>
    <row r="12" spans="1:12" ht="15.75" customHeight="1" x14ac:dyDescent="0.3">
      <c r="A12" s="336" t="str">
        <f>'Business Program CPAS'!A12</f>
        <v>Retro-Commissioning - Virtual SEM</v>
      </c>
      <c r="B12" s="337">
        <f>'Business Program CPAS'!B12</f>
        <v>7</v>
      </c>
      <c r="C12" s="338">
        <f>'Business Program CPAS'!C12</f>
        <v>830.54552791368235</v>
      </c>
      <c r="D12" s="339">
        <f>'Business Program CPAS'!D12</f>
        <v>1</v>
      </c>
      <c r="E12" s="338">
        <f>'Business Program CPAS'!K12</f>
        <v>830.54552791368235</v>
      </c>
      <c r="F12" s="338">
        <f>'Business Program CPAS'!L12</f>
        <v>830.54552791368235</v>
      </c>
      <c r="G12" s="338">
        <f>'Business Program CPAS'!M12</f>
        <v>830.54552791368235</v>
      </c>
      <c r="H12" s="338">
        <f>'Business Program CPAS'!N12</f>
        <v>830.54552791368235</v>
      </c>
      <c r="I12" s="340" t="s">
        <v>65</v>
      </c>
      <c r="J12" s="338">
        <f>'Business Program CPAS'!Q12</f>
        <v>830.54552791368235</v>
      </c>
      <c r="K12" s="340" t="s">
        <v>65</v>
      </c>
      <c r="L12" s="338">
        <f>'Business Program CPAS'!BK12</f>
        <v>5813.8186953957766</v>
      </c>
    </row>
    <row r="13" spans="1:12" ht="15.75" customHeight="1" x14ac:dyDescent="0.3">
      <c r="A13" s="336" t="str">
        <f>'Business Program CPAS'!A13</f>
        <v>Streetlighting - MOSL</v>
      </c>
      <c r="B13" s="337">
        <f>'Business Program CPAS'!B13</f>
        <v>20</v>
      </c>
      <c r="C13" s="338">
        <f>'Business Program CPAS'!C13</f>
        <v>50.453535600000002</v>
      </c>
      <c r="D13" s="339">
        <f>'Business Program CPAS'!D13</f>
        <v>0.69</v>
      </c>
      <c r="E13" s="338">
        <f>'Business Program CPAS'!K13</f>
        <v>34.812939563999997</v>
      </c>
      <c r="F13" s="338">
        <f>'Business Program CPAS'!L13</f>
        <v>34.81293956399999</v>
      </c>
      <c r="G13" s="338">
        <f>'Business Program CPAS'!M13</f>
        <v>34.81293956399999</v>
      </c>
      <c r="H13" s="338">
        <f>'Business Program CPAS'!N13</f>
        <v>34.81293956399999</v>
      </c>
      <c r="I13" s="340" t="s">
        <v>65</v>
      </c>
      <c r="J13" s="338">
        <f>'Business Program CPAS'!Q13</f>
        <v>34.81293956399999</v>
      </c>
      <c r="K13" s="340" t="s">
        <v>65</v>
      </c>
      <c r="L13" s="338">
        <f>'Business Program CPAS'!BK13</f>
        <v>696.25879127999963</v>
      </c>
    </row>
    <row r="14" spans="1:12" ht="15.75" customHeight="1" x14ac:dyDescent="0.3">
      <c r="A14" s="336" t="str">
        <f>'Business Program CPAS'!A14</f>
        <v>Streetlighting - UOSL</v>
      </c>
      <c r="B14" s="337">
        <f>'Business Program CPAS'!B14</f>
        <v>20</v>
      </c>
      <c r="C14" s="338">
        <f>'Business Program CPAS'!C14</f>
        <v>12515.921786502</v>
      </c>
      <c r="D14" s="339">
        <f>'Business Program CPAS'!D14</f>
        <v>1.0000000000000959</v>
      </c>
      <c r="E14" s="338">
        <f>'Business Program CPAS'!K14</f>
        <v>12515.921786503201</v>
      </c>
      <c r="F14" s="338">
        <f>'Business Program CPAS'!L14</f>
        <v>12515.921786503201</v>
      </c>
      <c r="G14" s="338">
        <f>'Business Program CPAS'!M14</f>
        <v>12515.921786503201</v>
      </c>
      <c r="H14" s="338">
        <f>'Business Program CPAS'!N14</f>
        <v>11816.318531503201</v>
      </c>
      <c r="I14" s="340" t="s">
        <v>65</v>
      </c>
      <c r="J14" s="338">
        <f>'Business Program CPAS'!Q14</f>
        <v>11816.318531503201</v>
      </c>
      <c r="K14" s="340" t="s">
        <v>65</v>
      </c>
      <c r="L14" s="338">
        <f>'Business Program CPAS'!BK14</f>
        <v>238425.18039506403</v>
      </c>
    </row>
    <row r="15" spans="1:12" ht="15.75" customHeight="1" x14ac:dyDescent="0.3">
      <c r="A15" s="336" t="str">
        <f>'Business Program CPAS'!A15</f>
        <v>Small Business - SBDI</v>
      </c>
      <c r="B15" s="337">
        <f>'Business Program CPAS'!B15</f>
        <v>13.622022493785732</v>
      </c>
      <c r="C15" s="338">
        <f>'Business Program CPAS'!C15</f>
        <v>35016.980033894288</v>
      </c>
      <c r="D15" s="339">
        <f>'Business Program CPAS'!D15</f>
        <v>0.91666738714310358</v>
      </c>
      <c r="E15" s="338">
        <f>'Business Program CPAS'!K15</f>
        <v>32098.923593312102</v>
      </c>
      <c r="F15" s="338">
        <f>'Business Program CPAS'!L15</f>
        <v>32098.923593312102</v>
      </c>
      <c r="G15" s="338">
        <f>'Business Program CPAS'!M15</f>
        <v>32044.544973296877</v>
      </c>
      <c r="H15" s="338">
        <f>'Business Program CPAS'!N15</f>
        <v>31061.888737761401</v>
      </c>
      <c r="I15" s="340" t="s">
        <v>65</v>
      </c>
      <c r="J15" s="338">
        <f>'Business Program CPAS'!Q15</f>
        <v>29192.662667792891</v>
      </c>
      <c r="K15" s="340" t="s">
        <v>65</v>
      </c>
      <c r="L15" s="338">
        <f>'Business Program CPAS'!BK15</f>
        <v>418124.56351268076</v>
      </c>
    </row>
    <row r="16" spans="1:12" ht="15.75" customHeight="1" x14ac:dyDescent="0.3">
      <c r="A16" s="336" t="str">
        <f>'Business Program CPAS'!A16</f>
        <v>Small Business - SBEP</v>
      </c>
      <c r="B16" s="337">
        <f>'Business Program CPAS'!B16</f>
        <v>20.09872108286697</v>
      </c>
      <c r="C16" s="338">
        <f>'Business Program CPAS'!C16</f>
        <v>223.22992200924779</v>
      </c>
      <c r="D16" s="339">
        <f>'Business Program CPAS'!D16</f>
        <v>1</v>
      </c>
      <c r="E16" s="338">
        <f>'Business Program CPAS'!K16</f>
        <v>223.22992200924779</v>
      </c>
      <c r="F16" s="338">
        <f>'Business Program CPAS'!L16</f>
        <v>223.22992200924779</v>
      </c>
      <c r="G16" s="338">
        <f>'Business Program CPAS'!M16</f>
        <v>223.22992200924779</v>
      </c>
      <c r="H16" s="338">
        <f>'Business Program CPAS'!N16</f>
        <v>223.22992200924779</v>
      </c>
      <c r="I16" s="340" t="s">
        <v>65</v>
      </c>
      <c r="J16" s="338">
        <f>'Business Program CPAS'!Q16</f>
        <v>223.22992200924779</v>
      </c>
      <c r="K16" s="340" t="s">
        <v>65</v>
      </c>
      <c r="L16" s="338">
        <f>'Business Program CPAS'!BK16</f>
        <v>4486.6359398140194</v>
      </c>
    </row>
    <row r="17" spans="1:12" ht="15.75" customHeight="1" x14ac:dyDescent="0.3">
      <c r="A17" s="336" t="str">
        <f>'Business Program CPAS'!A17</f>
        <v>Midstream - Lighting</v>
      </c>
      <c r="B17" s="337">
        <f>'Business Program CPAS'!B17</f>
        <v>14.874167933936045</v>
      </c>
      <c r="C17" s="338">
        <f>'Business Program CPAS'!C17</f>
        <v>29560.815968924653</v>
      </c>
      <c r="D17" s="339">
        <f>'Business Program CPAS'!D17</f>
        <v>0.9793152437828484</v>
      </c>
      <c r="E17" s="338">
        <f>'Business Program CPAS'!K17</f>
        <v>28949.357697027364</v>
      </c>
      <c r="F17" s="338">
        <f>'Business Program CPAS'!L17</f>
        <v>28949.357697027364</v>
      </c>
      <c r="G17" s="338">
        <f>'Business Program CPAS'!M17</f>
        <v>28949.357697027364</v>
      </c>
      <c r="H17" s="338">
        <f>'Business Program CPAS'!N17</f>
        <v>28949.357697027364</v>
      </c>
      <c r="I17" s="340" t="s">
        <v>65</v>
      </c>
      <c r="J17" s="338">
        <f>'Business Program CPAS'!Q17</f>
        <v>28940.875780760362</v>
      </c>
      <c r="K17" s="340" t="s">
        <v>65</v>
      </c>
      <c r="L17" s="338">
        <f>'Business Program CPAS'!BK17</f>
        <v>430671.05756836297</v>
      </c>
    </row>
    <row r="18" spans="1:12" ht="15.75" customHeight="1" x14ac:dyDescent="0.3">
      <c r="A18" s="336" t="str">
        <f>'Business Program CPAS'!A18</f>
        <v>Midstream - HVAC</v>
      </c>
      <c r="B18" s="337">
        <f>'Business Program CPAS'!B18</f>
        <v>13.128951974758388</v>
      </c>
      <c r="C18" s="338">
        <f>'Business Program CPAS'!C18</f>
        <v>393.77358154575893</v>
      </c>
      <c r="D18" s="339">
        <f>'Business Program CPAS'!D18</f>
        <v>0.70134944314823811</v>
      </c>
      <c r="E18" s="338">
        <f>'Business Program CPAS'!K18</f>
        <v>276.17288214360536</v>
      </c>
      <c r="F18" s="338">
        <f>'Business Program CPAS'!L18</f>
        <v>276.17288214360536</v>
      </c>
      <c r="G18" s="338">
        <f>'Business Program CPAS'!M18</f>
        <v>276.17288214360536</v>
      </c>
      <c r="H18" s="338">
        <f>'Business Program CPAS'!N18</f>
        <v>271.98690160461098</v>
      </c>
      <c r="I18" s="340" t="s">
        <v>65</v>
      </c>
      <c r="J18" s="338">
        <f>'Business Program CPAS'!Q18</f>
        <v>249.07256622673393</v>
      </c>
      <c r="K18" s="340" t="s">
        <v>65</v>
      </c>
      <c r="L18" s="338">
        <f>'Business Program CPAS'!BK18</f>
        <v>3565.3849971276854</v>
      </c>
    </row>
    <row r="19" spans="1:12" ht="15.75" customHeight="1" x14ac:dyDescent="0.3">
      <c r="A19" s="336" t="str">
        <f>'Business Program CPAS'!A19</f>
        <v>Midstream - Food Service</v>
      </c>
      <c r="B19" s="337">
        <f>'Business Program CPAS'!B19</f>
        <v>12.846311547488632</v>
      </c>
      <c r="C19" s="338">
        <f>'Business Program CPAS'!C19</f>
        <v>495.93622606345724</v>
      </c>
      <c r="D19" s="339">
        <f>'Business Program CPAS'!D19</f>
        <v>0.86284222351129214</v>
      </c>
      <c r="E19" s="338">
        <f>'Business Program CPAS'!K19</f>
        <v>427.91471601639228</v>
      </c>
      <c r="F19" s="338">
        <f>'Business Program CPAS'!L19</f>
        <v>427.91471601639228</v>
      </c>
      <c r="G19" s="338">
        <f>'Business Program CPAS'!M19</f>
        <v>427.91471601639228</v>
      </c>
      <c r="H19" s="338">
        <f>'Business Program CPAS'!N19</f>
        <v>427.91471601639228</v>
      </c>
      <c r="I19" s="340" t="s">
        <v>65</v>
      </c>
      <c r="J19" s="338">
        <f>'Business Program CPAS'!Q19</f>
        <v>427.91471601639228</v>
      </c>
      <c r="K19" s="340" t="s">
        <v>65</v>
      </c>
      <c r="L19" s="338">
        <f>'Business Program CPAS'!BK19</f>
        <v>5496.8069468730528</v>
      </c>
    </row>
    <row r="20" spans="1:12" ht="15.75" customHeight="1" x14ac:dyDescent="0.3">
      <c r="A20" s="336" t="str">
        <f>'Business Program CPAS'!A20</f>
        <v>Midstream - Carryover</v>
      </c>
      <c r="B20" s="337">
        <f>'Business Program CPAS'!B20</f>
        <v>14.603015318895746</v>
      </c>
      <c r="C20" s="338">
        <f>'Business Program CPAS'!C20</f>
        <v>3542.898972544946</v>
      </c>
      <c r="D20" s="339">
        <f>'Business Program CPAS'!D20</f>
        <v>0.91319999999999901</v>
      </c>
      <c r="E20" s="338">
        <f>'Business Program CPAS'!K20</f>
        <v>3235.3753417280413</v>
      </c>
      <c r="F20" s="338">
        <f>'Business Program CPAS'!L20</f>
        <v>3235.3753417280413</v>
      </c>
      <c r="G20" s="338">
        <f>'Business Program CPAS'!M20</f>
        <v>3235.3753417280413</v>
      </c>
      <c r="H20" s="338">
        <f>'Business Program CPAS'!N20</f>
        <v>3235.3753417280413</v>
      </c>
      <c r="I20" s="340" t="s">
        <v>65</v>
      </c>
      <c r="J20" s="338">
        <f>'Business Program CPAS'!Q20</f>
        <v>3190.4894399454352</v>
      </c>
      <c r="K20" s="340" t="s">
        <v>65</v>
      </c>
      <c r="L20" s="338">
        <f>'Business Program CPAS'!BK20</f>
        <v>46988.895115077423</v>
      </c>
    </row>
    <row r="21" spans="1:12" ht="15.75" customHeight="1" x14ac:dyDescent="0.3">
      <c r="A21" s="341" t="str">
        <f>'Business Program CPAS by Init'!A12</f>
        <v>2024 Portfolio CPAS</v>
      </c>
      <c r="B21" s="342"/>
      <c r="C21" s="343">
        <f>'Business Program CPAS'!C21</f>
        <v>192719.44267384618</v>
      </c>
      <c r="D21" s="344">
        <f>'Business Program CPAS'!D21</f>
        <v>0.90980854293542646</v>
      </c>
      <c r="E21" s="343">
        <f>'Business Program CPAS'!K21</f>
        <v>175337.79533441944</v>
      </c>
      <c r="F21" s="343">
        <f>'Business Program CPAS'!L21</f>
        <v>175337.79533441944</v>
      </c>
      <c r="G21" s="343">
        <f>'Business Program CPAS'!M21</f>
        <v>175265.65602833361</v>
      </c>
      <c r="H21" s="343">
        <f>'Business Program CPAS'!N21</f>
        <v>173408.66759060192</v>
      </c>
      <c r="I21" s="345" t="s">
        <v>65</v>
      </c>
      <c r="J21" s="343">
        <f>'Business Program CPAS'!Q21</f>
        <v>169579.8672602328</v>
      </c>
      <c r="K21" s="345" t="s">
        <v>65</v>
      </c>
      <c r="L21" s="343">
        <f>'Business Program CPAS'!BK21</f>
        <v>2517077.1166326762</v>
      </c>
    </row>
    <row r="22" spans="1:12" ht="15.75" customHeight="1" x14ac:dyDescent="0.3">
      <c r="A22" s="341" t="str">
        <f>'Business Program CPAS by Init'!A13</f>
        <v>Expiring 2024 Portfolio CPAS</v>
      </c>
      <c r="B22" s="346"/>
      <c r="C22" s="347"/>
      <c r="D22" s="348"/>
      <c r="E22" s="343">
        <f>'Business Program CPAS'!K22</f>
        <v>0</v>
      </c>
      <c r="F22" s="343">
        <f>'Business Program CPAS'!L22</f>
        <v>0</v>
      </c>
      <c r="G22" s="343">
        <f>'Business Program CPAS'!M22</f>
        <v>72.139306085824501</v>
      </c>
      <c r="H22" s="343">
        <f>'Business Program CPAS'!N22</f>
        <v>1856.9884377316921</v>
      </c>
      <c r="I22" s="345" t="s">
        <v>65</v>
      </c>
      <c r="J22" s="343">
        <f>'Business Program CPAS'!Q22</f>
        <v>1452.7025811807544</v>
      </c>
      <c r="K22" s="345" t="s">
        <v>65</v>
      </c>
      <c r="L22" s="349"/>
    </row>
    <row r="23" spans="1:12" ht="15.75" customHeight="1" x14ac:dyDescent="0.3">
      <c r="A23" s="341" t="str">
        <f>'Business Program CPAS by Init'!A14</f>
        <v>Expired 2024 Portfolio CPAS</v>
      </c>
      <c r="B23" s="346"/>
      <c r="C23" s="347"/>
      <c r="D23" s="348"/>
      <c r="E23" s="343">
        <f>'Business Program CPAS'!K23</f>
        <v>0</v>
      </c>
      <c r="F23" s="343">
        <f>'Business Program CPAS'!L23</f>
        <v>0</v>
      </c>
      <c r="G23" s="343">
        <f>'Business Program CPAS'!M23</f>
        <v>72.139306085824501</v>
      </c>
      <c r="H23" s="343">
        <f>'Business Program CPAS'!N23</f>
        <v>1929.1277438175166</v>
      </c>
      <c r="I23" s="345" t="s">
        <v>65</v>
      </c>
      <c r="J23" s="343">
        <f>'Business Program CPAS'!Q23</f>
        <v>5757.9280741866387</v>
      </c>
      <c r="K23" s="345" t="s">
        <v>65</v>
      </c>
      <c r="L23" s="349"/>
    </row>
    <row r="24" spans="1:12" ht="15.75" customHeight="1" x14ac:dyDescent="0.3">
      <c r="A24" s="350" t="str">
        <f>'Business Program CPAS by Init'!A15</f>
        <v>WAML</v>
      </c>
      <c r="B24" s="351">
        <f>'Business Program CPAS'!B24</f>
        <v>14.628783676440824</v>
      </c>
      <c r="C24" s="280"/>
      <c r="D24" s="280"/>
      <c r="E24" s="280"/>
      <c r="F24" s="280"/>
      <c r="G24" s="280"/>
      <c r="H24" s="280"/>
      <c r="I24" s="352"/>
      <c r="J24" s="280"/>
      <c r="K24" s="352"/>
      <c r="L24" s="280"/>
    </row>
    <row r="27" spans="1:12" x14ac:dyDescent="0.3">
      <c r="C27" s="61"/>
    </row>
    <row r="28" spans="1:12" x14ac:dyDescent="0.3">
      <c r="C28" s="61"/>
    </row>
    <row r="29" spans="1:12" x14ac:dyDescent="0.3">
      <c r="C29" s="61"/>
    </row>
    <row r="30" spans="1:12" x14ac:dyDescent="0.3">
      <c r="C30" s="61"/>
    </row>
    <row r="31" spans="1:12" x14ac:dyDescent="0.3">
      <c r="C31" s="61"/>
    </row>
  </sheetData>
  <mergeCells count="5">
    <mergeCell ref="L3:L4"/>
    <mergeCell ref="A3:A4"/>
    <mergeCell ref="B3:B4"/>
    <mergeCell ref="C3:C4"/>
    <mergeCell ref="D3:D4"/>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1D35-7CD6-4EBB-AFF5-70738F084916}">
  <dimension ref="A1"/>
  <sheetViews>
    <sheetView workbookViewId="0">
      <selection activeCell="O20" sqref="O20"/>
    </sheetView>
    <sheetView workbookViewId="1"/>
  </sheetViews>
  <sheetFormatPr defaultRowHeight="15.75" x14ac:dyDescent="0.3"/>
  <sheetData>
    <row r="1" ht="15.75" customHeight="1" x14ac:dyDescent="0.3"/>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15F3-88D7-4AA7-83B1-F60D403FA163}">
  <dimension ref="A1:BK26"/>
  <sheetViews>
    <sheetView topLeftCell="AR1" workbookViewId="0">
      <selection activeCell="AS4" sqref="AS4:BJ23"/>
    </sheetView>
    <sheetView workbookViewId="1">
      <selection activeCell="C26" sqref="C26"/>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361</v>
      </c>
    </row>
    <row r="3" spans="1:63" ht="15.75" customHeight="1" x14ac:dyDescent="0.3">
      <c r="A3" s="508" t="s">
        <v>32</v>
      </c>
      <c r="B3" s="510" t="s">
        <v>66</v>
      </c>
      <c r="C3" s="510" t="s">
        <v>282</v>
      </c>
      <c r="D3" s="510" t="s">
        <v>57</v>
      </c>
      <c r="E3" s="46"/>
      <c r="F3" s="98"/>
      <c r="G3" s="98"/>
      <c r="H3" s="98"/>
      <c r="I3" s="98"/>
      <c r="J3" s="91"/>
      <c r="K3" s="122" t="s">
        <v>283</v>
      </c>
      <c r="L3" s="90"/>
      <c r="M3" s="90"/>
      <c r="N3" s="90"/>
      <c r="O3" s="90"/>
      <c r="P3" s="90"/>
      <c r="Q3" s="90"/>
      <c r="R3" s="90"/>
      <c r="S3" s="90"/>
      <c r="T3" s="90"/>
      <c r="U3" s="91"/>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1" t="s">
        <v>1</v>
      </c>
    </row>
    <row r="4" spans="1:63" x14ac:dyDescent="0.3">
      <c r="A4" s="513"/>
      <c r="B4" s="512"/>
      <c r="C4" s="512"/>
      <c r="D4" s="511"/>
      <c r="E4" s="36">
        <v>2018</v>
      </c>
      <c r="F4" s="35">
        <f>E4+1</f>
        <v>2019</v>
      </c>
      <c r="G4" s="35">
        <f t="shared" ref="G4:AF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ref="AG4" si="1">AF4+1</f>
        <v>2046</v>
      </c>
      <c r="AH4" s="35">
        <f t="shared" ref="AH4" si="2">AG4+1</f>
        <v>2047</v>
      </c>
      <c r="AI4" s="35">
        <f t="shared" ref="AI4" si="3">AH4+1</f>
        <v>2048</v>
      </c>
      <c r="AJ4" s="35">
        <f t="shared" ref="AJ4" si="4">AI4+1</f>
        <v>2049</v>
      </c>
      <c r="AK4" s="35">
        <f t="shared" ref="AK4" si="5">AJ4+1</f>
        <v>2050</v>
      </c>
      <c r="AL4" s="35">
        <f t="shared" ref="AL4" si="6">AK4+1</f>
        <v>2051</v>
      </c>
      <c r="AM4" s="35">
        <f t="shared" ref="AM4" si="7">AL4+1</f>
        <v>2052</v>
      </c>
      <c r="AN4" s="35">
        <f t="shared" ref="AN4" si="8">AM4+1</f>
        <v>2053</v>
      </c>
      <c r="AO4" s="35">
        <f t="shared" ref="AO4" si="9">AN4+1</f>
        <v>2054</v>
      </c>
      <c r="AP4" s="35">
        <f t="shared" ref="AP4" si="10">AO4+1</f>
        <v>2055</v>
      </c>
      <c r="AQ4" s="35">
        <f t="shared" ref="AQ4" si="11">AP4+1</f>
        <v>2056</v>
      </c>
      <c r="AR4" s="35">
        <f t="shared" ref="AR4" si="12">AQ4+1</f>
        <v>2057</v>
      </c>
      <c r="AS4" s="35">
        <f t="shared" ref="AS4" si="13">AR4+1</f>
        <v>2058</v>
      </c>
      <c r="AT4" s="35">
        <f t="shared" ref="AT4" si="14">AS4+1</f>
        <v>2059</v>
      </c>
      <c r="AU4" s="35">
        <f t="shared" ref="AU4" si="15">AT4+1</f>
        <v>2060</v>
      </c>
      <c r="AV4" s="35">
        <f t="shared" ref="AV4" si="16">AU4+1</f>
        <v>2061</v>
      </c>
      <c r="AW4" s="35">
        <f t="shared" ref="AW4" si="17">AV4+1</f>
        <v>2062</v>
      </c>
      <c r="AX4" s="35">
        <f t="shared" ref="AX4" si="18">AW4+1</f>
        <v>2063</v>
      </c>
      <c r="AY4" s="35">
        <f t="shared" ref="AY4" si="19">AX4+1</f>
        <v>2064</v>
      </c>
      <c r="AZ4" s="35">
        <f t="shared" ref="AZ4" si="20">AY4+1</f>
        <v>2065</v>
      </c>
      <c r="BA4" s="35">
        <f t="shared" ref="BA4" si="21">AZ4+1</f>
        <v>2066</v>
      </c>
      <c r="BB4" s="35">
        <f t="shared" ref="BB4" si="22">BA4+1</f>
        <v>2067</v>
      </c>
      <c r="BC4" s="35">
        <f t="shared" ref="BC4" si="23">BB4+1</f>
        <v>2068</v>
      </c>
      <c r="BD4" s="35">
        <f t="shared" ref="BD4" si="24">BC4+1</f>
        <v>2069</v>
      </c>
      <c r="BE4" s="35">
        <f t="shared" ref="BE4" si="25">BD4+1</f>
        <v>2070</v>
      </c>
      <c r="BF4" s="35">
        <f t="shared" ref="BF4" si="26">BE4+1</f>
        <v>2071</v>
      </c>
      <c r="BG4" s="35">
        <f t="shared" ref="BG4" si="27">BF4+1</f>
        <v>2072</v>
      </c>
      <c r="BH4" s="35">
        <f t="shared" ref="BH4" si="28">BG4+1</f>
        <v>2073</v>
      </c>
      <c r="BI4" s="35">
        <f t="shared" ref="BI4" si="29">BH4+1</f>
        <v>2074</v>
      </c>
      <c r="BJ4" s="35">
        <f t="shared" ref="BJ4" si="30">BI4+1</f>
        <v>2075</v>
      </c>
      <c r="BK4" s="493"/>
    </row>
    <row r="5" spans="1:63" x14ac:dyDescent="0.3">
      <c r="A5" s="202" t="s">
        <v>365</v>
      </c>
      <c r="B5" s="203">
        <f>'Retail Products'!B10</f>
        <v>9.17650154121349</v>
      </c>
      <c r="C5" s="204">
        <f>'Retail Products'!C7</f>
        <v>101712.8392</v>
      </c>
      <c r="D5" s="207">
        <f>'Retail Products'!D7</f>
        <v>0.88984495381188811</v>
      </c>
      <c r="E5" s="65"/>
      <c r="F5" s="65"/>
      <c r="G5" s="65"/>
      <c r="H5" s="65"/>
      <c r="I5" s="65"/>
      <c r="J5" s="65"/>
      <c r="K5" s="180">
        <f>'Retail Products'!K7</f>
        <v>90508.656700000007</v>
      </c>
      <c r="L5" s="180">
        <f>'Retail Products'!L7</f>
        <v>90508.656700000007</v>
      </c>
      <c r="M5" s="180">
        <f>'Retail Products'!M7</f>
        <v>90508.656700000007</v>
      </c>
      <c r="N5" s="180">
        <f>'Retail Products'!N7</f>
        <v>90508.656700000007</v>
      </c>
      <c r="O5" s="180">
        <f>'Retail Products'!O7</f>
        <v>90501.811700000006</v>
      </c>
      <c r="P5" s="180">
        <f>'Retail Products'!P7</f>
        <v>90485.840100000016</v>
      </c>
      <c r="Q5" s="180">
        <f>'Retail Products'!Q7</f>
        <v>90485.840100000016</v>
      </c>
      <c r="R5" s="180">
        <f>'Retail Products'!R7</f>
        <v>84324.851900000009</v>
      </c>
      <c r="S5" s="180">
        <f>'Retail Products'!S7</f>
        <v>30707.263300000006</v>
      </c>
      <c r="T5" s="180">
        <f>'Retail Products'!T7</f>
        <v>26096.9732</v>
      </c>
      <c r="U5" s="180">
        <f>'Retail Products'!U7</f>
        <v>22917.9522</v>
      </c>
      <c r="V5" s="180">
        <f>'Retail Products'!V7</f>
        <v>8586.280999999999</v>
      </c>
      <c r="W5" s="180">
        <f>'Retail Products'!W7</f>
        <v>7717.1079</v>
      </c>
      <c r="X5" s="180">
        <f>'Retail Products'!X7</f>
        <v>7717.1079</v>
      </c>
      <c r="Y5" s="180">
        <f>'Retail Products'!Y7</f>
        <v>7432.1377000000002</v>
      </c>
      <c r="Z5" s="180">
        <f>'Retail Products'!Z7</f>
        <v>789.83549999999991</v>
      </c>
      <c r="AA5" s="180">
        <f>'Retail Products'!AA7</f>
        <v>600.03160000000003</v>
      </c>
      <c r="AB5" s="180">
        <f>'Retail Products'!AB7</f>
        <v>600.03160000000003</v>
      </c>
      <c r="AC5" s="180">
        <f>'Retail Products'!AC7</f>
        <v>600.03160000000003</v>
      </c>
      <c r="AD5" s="180">
        <f>'Retail Products'!AD7</f>
        <v>491.74720000000002</v>
      </c>
      <c r="AE5" s="180">
        <f>'Retail Products'!AE7</f>
        <v>8.9245999999999999</v>
      </c>
      <c r="AF5" s="180">
        <f>'Retail Products'!AF7</f>
        <v>0</v>
      </c>
      <c r="AG5" s="180">
        <f>'Retail Products'!AG7</f>
        <v>0</v>
      </c>
      <c r="AH5" s="180">
        <f>'Retail Products'!AH7</f>
        <v>0</v>
      </c>
      <c r="AI5" s="180">
        <f>'Retail Products'!AI7</f>
        <v>0</v>
      </c>
      <c r="AJ5" s="180">
        <f>'Retail Products'!AJ7</f>
        <v>0</v>
      </c>
      <c r="AK5" s="180">
        <f>'Retail Products'!AK7</f>
        <v>0</v>
      </c>
      <c r="AL5" s="180">
        <f>'Retail Products'!AL7</f>
        <v>0</v>
      </c>
      <c r="AM5" s="180">
        <f>'Retail Products'!AM7</f>
        <v>0</v>
      </c>
      <c r="AN5" s="180">
        <f>'Retail Products'!AN7</f>
        <v>0</v>
      </c>
      <c r="AO5" s="180">
        <f>'Retail Products'!AO7</f>
        <v>0</v>
      </c>
      <c r="AP5" s="180">
        <f>'Retail Products'!AP7</f>
        <v>0</v>
      </c>
      <c r="AQ5" s="180">
        <f>'Retail Products'!AQ7</f>
        <v>0</v>
      </c>
      <c r="AR5" s="180">
        <f>'Retail Products'!AR7</f>
        <v>0</v>
      </c>
      <c r="AS5" s="180">
        <f>'Retail Products'!AS7</f>
        <v>0</v>
      </c>
      <c r="AT5" s="180">
        <f>'Retail Products'!AT7</f>
        <v>0</v>
      </c>
      <c r="AU5" s="180">
        <f>'Retail Products'!AU7</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18" si="31">SUM(F5:BJ5)</f>
        <v>832098.3959</v>
      </c>
    </row>
    <row r="6" spans="1:63" x14ac:dyDescent="0.3">
      <c r="A6" s="202" t="s">
        <v>366</v>
      </c>
      <c r="B6" s="203">
        <f>'Income Qualified'!B29</f>
        <v>15.326649199463866</v>
      </c>
      <c r="C6" s="204">
        <f>'Income Qualified'!C12</f>
        <v>6971.5453172698071</v>
      </c>
      <c r="D6" s="207">
        <f>'Income Qualified'!D12</f>
        <v>0.99990459694466183</v>
      </c>
      <c r="E6" s="65"/>
      <c r="F6" s="65"/>
      <c r="G6" s="65"/>
      <c r="H6" s="65"/>
      <c r="I6" s="65"/>
      <c r="J6" s="65"/>
      <c r="K6" s="180">
        <f>'Income Qualified'!K12</f>
        <v>6970.8802105461109</v>
      </c>
      <c r="L6" s="180">
        <f>'Income Qualified'!L12</f>
        <v>6970.8802105461109</v>
      </c>
      <c r="M6" s="180">
        <f>'Income Qualified'!M12</f>
        <v>6970.8802105461109</v>
      </c>
      <c r="N6" s="180">
        <f>'Income Qualified'!N12</f>
        <v>6969.7474567720355</v>
      </c>
      <c r="O6" s="180">
        <f>'Income Qualified'!O12</f>
        <v>6969.7474567720355</v>
      </c>
      <c r="P6" s="180">
        <f>'Income Qualified'!P12</f>
        <v>6969.7474567720355</v>
      </c>
      <c r="Q6" s="180">
        <f>'Income Qualified'!Q12</f>
        <v>6160.7916091328016</v>
      </c>
      <c r="R6" s="180">
        <f>'Income Qualified'!R12</f>
        <v>5834.8071382838543</v>
      </c>
      <c r="S6" s="180">
        <f>'Income Qualified'!S12</f>
        <v>5170.5696150610484</v>
      </c>
      <c r="T6" s="180">
        <f>'Income Qualified'!T12</f>
        <v>4429.8592054610481</v>
      </c>
      <c r="U6" s="180">
        <f>'Income Qualified'!U12</f>
        <v>4033.8150374670158</v>
      </c>
      <c r="V6" s="180">
        <f>'Income Qualified'!V12</f>
        <v>3406.1047680966617</v>
      </c>
      <c r="W6" s="180">
        <f>'Income Qualified'!W12</f>
        <v>3396.8173444238919</v>
      </c>
      <c r="X6" s="180">
        <f>'Income Qualified'!X12</f>
        <v>3396.8173444238919</v>
      </c>
      <c r="Y6" s="180">
        <f>'Income Qualified'!Y12</f>
        <v>3396.8173444238919</v>
      </c>
      <c r="Z6" s="180">
        <f>'Income Qualified'!Z12</f>
        <v>2977.3826038986463</v>
      </c>
      <c r="AA6" s="180">
        <f>'Income Qualified'!AA12</f>
        <v>1542.8609211775181</v>
      </c>
      <c r="AB6" s="180">
        <f>'Income Qualified'!AB12</f>
        <v>1542.8609211775181</v>
      </c>
      <c r="AC6" s="180">
        <f>'Income Qualified'!AC12</f>
        <v>1499.6152436737257</v>
      </c>
      <c r="AD6" s="180">
        <f>'Income Qualified'!AD12</f>
        <v>1290.5200332946827</v>
      </c>
      <c r="AE6" s="180">
        <f>'Income Qualified'!AE12</f>
        <v>742.58287132643159</v>
      </c>
      <c r="AF6" s="180">
        <f>'Income Qualified'!AF12</f>
        <v>742.58287132643159</v>
      </c>
      <c r="AG6" s="180">
        <f>'Income Qualified'!AG12</f>
        <v>742.58287132643159</v>
      </c>
      <c r="AH6" s="180">
        <f>'Income Qualified'!AH12</f>
        <v>742.58287132643159</v>
      </c>
      <c r="AI6" s="180">
        <f>'Income Qualified'!AI12</f>
        <v>742.58287132643159</v>
      </c>
      <c r="AJ6" s="180">
        <f>'Income Qualified'!AJ12</f>
        <v>742.53913101206535</v>
      </c>
      <c r="AK6" s="180">
        <f>'Income Qualified'!AK12</f>
        <v>742.53913101206535</v>
      </c>
      <c r="AL6" s="180">
        <f>'Income Qualified'!AL12</f>
        <v>742.53913101206535</v>
      </c>
      <c r="AM6" s="180">
        <f>'Income Qualified'!AM12</f>
        <v>742.53913101206535</v>
      </c>
      <c r="AN6" s="180">
        <f>'Income Qualified'!AN12</f>
        <v>742.53913101206535</v>
      </c>
      <c r="AO6" s="180">
        <f>'Income Qualified'!AO12</f>
        <v>0</v>
      </c>
      <c r="AP6" s="180">
        <f>'Income Qualified'!AP12</f>
        <v>0</v>
      </c>
      <c r="AQ6" s="180">
        <f>'Income Qualified'!AQ12</f>
        <v>0</v>
      </c>
      <c r="AR6" s="180">
        <f>'Income Qualified'!AR12</f>
        <v>0</v>
      </c>
      <c r="AS6" s="180">
        <f>'Income Qualified'!AS12</f>
        <v>0</v>
      </c>
      <c r="AT6" s="180">
        <f>'Income Qualified'!AT12</f>
        <v>0</v>
      </c>
      <c r="AU6" s="180">
        <f>'Income Qualified'!AU12</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31"/>
        <v>97327.132143643117</v>
      </c>
    </row>
    <row r="7" spans="1:63" x14ac:dyDescent="0.3">
      <c r="A7" s="202" t="s">
        <v>367</v>
      </c>
      <c r="B7" s="203">
        <f>Multifamily!B11</f>
        <v>12.953958456328809</v>
      </c>
      <c r="C7" s="204">
        <f>Multifamily!C8</f>
        <v>14665.475988975655</v>
      </c>
      <c r="D7" s="207">
        <f>Multifamily!D8</f>
        <v>0.99269147889174258</v>
      </c>
      <c r="E7" s="65"/>
      <c r="F7" s="65"/>
      <c r="G7" s="65"/>
      <c r="H7" s="65"/>
      <c r="I7" s="65"/>
      <c r="J7" s="65"/>
      <c r="K7" s="180">
        <f>Multifamily!K8</f>
        <v>14558.293048147585</v>
      </c>
      <c r="L7" s="180">
        <f>Multifamily!L8</f>
        <v>14558.293048147585</v>
      </c>
      <c r="M7" s="180">
        <f>Multifamily!M8</f>
        <v>14558.293048147585</v>
      </c>
      <c r="N7" s="180">
        <f>Multifamily!N8</f>
        <v>14558.293048147585</v>
      </c>
      <c r="O7" s="180">
        <f>Multifamily!O8</f>
        <v>14558.293048147585</v>
      </c>
      <c r="P7" s="180">
        <f>Multifamily!P8</f>
        <v>14558.293048147585</v>
      </c>
      <c r="Q7" s="180">
        <f>Multifamily!Q8</f>
        <v>14288.017927324427</v>
      </c>
      <c r="R7" s="180">
        <f>Multifamily!R8</f>
        <v>13969.768527324428</v>
      </c>
      <c r="S7" s="180">
        <f>Multifamily!S8</f>
        <v>12854.449873625246</v>
      </c>
      <c r="T7" s="180">
        <f>Multifamily!T8</f>
        <v>11659.399410425243</v>
      </c>
      <c r="U7" s="180">
        <f>Multifamily!U8</f>
        <v>9182.5964909124195</v>
      </c>
      <c r="V7" s="180">
        <f>Multifamily!V8</f>
        <v>6831.2525898237327</v>
      </c>
      <c r="W7" s="180">
        <f>Multifamily!W8</f>
        <v>6831.2525898237327</v>
      </c>
      <c r="X7" s="180">
        <f>Multifamily!X8</f>
        <v>6831.2525898237327</v>
      </c>
      <c r="Y7" s="180">
        <f>Multifamily!Y8</f>
        <v>6831.1644500614875</v>
      </c>
      <c r="Z7" s="180">
        <f>Multifamily!Z8</f>
        <v>6424.9311044614897</v>
      </c>
      <c r="AA7" s="180">
        <f>Multifamily!AA8</f>
        <v>386.397111000579</v>
      </c>
      <c r="AB7" s="180">
        <f>Multifamily!AB8</f>
        <v>386.397111000579</v>
      </c>
      <c r="AC7" s="180">
        <f>Multifamily!AC8</f>
        <v>386.397111000579</v>
      </c>
      <c r="AD7" s="180">
        <f>Multifamily!AD8</f>
        <v>386.397111000579</v>
      </c>
      <c r="AE7" s="180">
        <f>Multifamily!AE8</f>
        <v>92.557795692146399</v>
      </c>
      <c r="AF7" s="180">
        <f>Multifamily!AF8</f>
        <v>92.557795692146399</v>
      </c>
      <c r="AG7" s="180">
        <f>Multifamily!AG8</f>
        <v>92.557795692146399</v>
      </c>
      <c r="AH7" s="180">
        <f>Multifamily!AH8</f>
        <v>92.557795692146399</v>
      </c>
      <c r="AI7" s="180">
        <f>Multifamily!AI8</f>
        <v>92.557795692146399</v>
      </c>
      <c r="AJ7" s="180">
        <f>Multifamily!AJ8</f>
        <v>92.557795692146399</v>
      </c>
      <c r="AK7" s="180">
        <f>Multifamily!AK8</f>
        <v>92.557795692146399</v>
      </c>
      <c r="AL7" s="180">
        <f>Multifamily!AL8</f>
        <v>92.557795692146399</v>
      </c>
      <c r="AM7" s="180">
        <f>Multifamily!AM8</f>
        <v>92.557795692146399</v>
      </c>
      <c r="AN7" s="180">
        <f>Multifamily!AN8</f>
        <v>92.557795692146399</v>
      </c>
      <c r="AO7" s="180">
        <f>Multifamily!AO8</f>
        <v>0</v>
      </c>
      <c r="AP7" s="180">
        <f>Multifamily!AP8</f>
        <v>0</v>
      </c>
      <c r="AQ7" s="180">
        <f>Multifamily!AQ8</f>
        <v>0</v>
      </c>
      <c r="AR7" s="180">
        <f>Multifamily!AR8</f>
        <v>0</v>
      </c>
      <c r="AS7" s="180">
        <f>Multifamily!AS8</f>
        <v>0</v>
      </c>
      <c r="AT7" s="180">
        <f>Multifamily!AT8</f>
        <v>0</v>
      </c>
      <c r="AU7" s="180">
        <f>Multifamily!AU8</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31"/>
        <v>185525.01024341525</v>
      </c>
    </row>
    <row r="8" spans="1:63" x14ac:dyDescent="0.3">
      <c r="A8" s="202" t="s">
        <v>368</v>
      </c>
      <c r="B8" s="203">
        <f>'Market Rate Single Family'!B21</f>
        <v>16.095687202009731</v>
      </c>
      <c r="C8" s="204">
        <f>'Market Rate Single Family'!C8</f>
        <v>11492.407410064987</v>
      </c>
      <c r="D8" s="207">
        <f>'Market Rate Single Family'!D8</f>
        <v>0.77995488610926689</v>
      </c>
      <c r="E8" s="65"/>
      <c r="F8" s="65"/>
      <c r="G8" s="65"/>
      <c r="H8" s="65"/>
      <c r="I8" s="65"/>
      <c r="J8" s="65"/>
      <c r="K8" s="180">
        <f>'Market Rate Single Family'!K8</f>
        <v>8963.559312638532</v>
      </c>
      <c r="L8" s="180">
        <f>'Market Rate Single Family'!L8</f>
        <v>8963.559312638532</v>
      </c>
      <c r="M8" s="180">
        <f>'Market Rate Single Family'!M8</f>
        <v>8963.559312638532</v>
      </c>
      <c r="N8" s="180">
        <f>'Market Rate Single Family'!N8</f>
        <v>8963.559312638532</v>
      </c>
      <c r="O8" s="180">
        <f>'Market Rate Single Family'!O8</f>
        <v>8963.559312638532</v>
      </c>
      <c r="P8" s="180">
        <f>'Market Rate Single Family'!P8</f>
        <v>8963.559312638532</v>
      </c>
      <c r="Q8" s="180">
        <f>'Market Rate Single Family'!Q8</f>
        <v>8963.559312638532</v>
      </c>
      <c r="R8" s="180">
        <f>'Market Rate Single Family'!R8</f>
        <v>8963.559312638532</v>
      </c>
      <c r="S8" s="180">
        <f>'Market Rate Single Family'!S8</f>
        <v>8963.559312638532</v>
      </c>
      <c r="T8" s="180">
        <f>'Market Rate Single Family'!T8</f>
        <v>8963.559312638532</v>
      </c>
      <c r="U8" s="180">
        <f>'Market Rate Single Family'!U8</f>
        <v>8948.94656221285</v>
      </c>
      <c r="V8" s="180">
        <f>'Market Rate Single Family'!V8</f>
        <v>8638.6529919785007</v>
      </c>
      <c r="W8" s="180">
        <f>'Market Rate Single Family'!W8</f>
        <v>8638.6529919785007</v>
      </c>
      <c r="X8" s="180">
        <f>'Market Rate Single Family'!X8</f>
        <v>8638.6529919785007</v>
      </c>
      <c r="Y8" s="180">
        <f>'Market Rate Single Family'!Y8</f>
        <v>8638.6529919785007</v>
      </c>
      <c r="Z8" s="180">
        <f>'Market Rate Single Family'!Z8</f>
        <v>8169.9188266389801</v>
      </c>
      <c r="AA8" s="180">
        <f>'Market Rate Single Family'!AA8</f>
        <v>944.44492066623434</v>
      </c>
      <c r="AB8" s="180">
        <f>'Market Rate Single Family'!AB8</f>
        <v>944.44492066623434</v>
      </c>
      <c r="AC8" s="180">
        <f>'Market Rate Single Family'!AC8</f>
        <v>103.71327516585981</v>
      </c>
      <c r="AD8" s="180">
        <f>'Market Rate Single Family'!AD8</f>
        <v>89.294808984385682</v>
      </c>
      <c r="AE8" s="180">
        <f>'Market Rate Single Family'!AE8</f>
        <v>58.457912406047122</v>
      </c>
      <c r="AF8" s="180">
        <f>'Market Rate Single Family'!AF8</f>
        <v>58.457912406047122</v>
      </c>
      <c r="AG8" s="180">
        <f>'Market Rate Single Family'!AG8</f>
        <v>58.457912406047122</v>
      </c>
      <c r="AH8" s="180">
        <f>'Market Rate Single Family'!AH8</f>
        <v>58.457912406047122</v>
      </c>
      <c r="AI8" s="180">
        <f>'Market Rate Single Family'!AI8</f>
        <v>58.457912406047122</v>
      </c>
      <c r="AJ8" s="180">
        <f>'Market Rate Single Family'!AJ8</f>
        <v>58.457912406047122</v>
      </c>
      <c r="AK8" s="180">
        <f>'Market Rate Single Family'!AK8</f>
        <v>58.457912406047122</v>
      </c>
      <c r="AL8" s="180">
        <f>'Market Rate Single Family'!AL8</f>
        <v>58.457912406047122</v>
      </c>
      <c r="AM8" s="180">
        <f>'Market Rate Single Family'!AM8</f>
        <v>58.457912406047122</v>
      </c>
      <c r="AN8" s="180">
        <f>'Market Rate Single Family'!AN8</f>
        <v>58.457912406047122</v>
      </c>
      <c r="AO8" s="180">
        <f>'Market Rate Single Family'!AO8</f>
        <v>0</v>
      </c>
      <c r="AP8" s="180">
        <f>'Market Rate Single Family'!AP8</f>
        <v>0</v>
      </c>
      <c r="AQ8" s="180">
        <f>'Market Rate Single Family'!AQ8</f>
        <v>0</v>
      </c>
      <c r="AR8" s="180">
        <f>'Market Rate Single Family'!AR8</f>
        <v>0</v>
      </c>
      <c r="AS8" s="180">
        <f>'Market Rate Single Family'!AS8</f>
        <v>0</v>
      </c>
      <c r="AT8" s="180">
        <f>'Market Rate Single Family'!AT8</f>
        <v>0</v>
      </c>
      <c r="AU8" s="180">
        <f>'Market Rate Single Family'!AU8</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211">
        <f t="shared" si="31"/>
        <v>143975.54753269424</v>
      </c>
    </row>
    <row r="9" spans="1:63" x14ac:dyDescent="0.3">
      <c r="A9" s="202" t="s">
        <v>369</v>
      </c>
      <c r="B9" s="203">
        <f>Kits!B29</f>
        <v>9.2820889180485349</v>
      </c>
      <c r="C9" s="204">
        <f>Kits!C12</f>
        <v>13789.205666391663</v>
      </c>
      <c r="D9" s="207">
        <f>Kits!D12</f>
        <v>1</v>
      </c>
      <c r="E9" s="65"/>
      <c r="F9" s="65"/>
      <c r="G9" s="65"/>
      <c r="H9" s="65"/>
      <c r="I9" s="65"/>
      <c r="J9" s="65"/>
      <c r="K9" s="180">
        <f>Kits!K12</f>
        <v>13789.205666391663</v>
      </c>
      <c r="L9" s="180">
        <f>Kits!L12</f>
        <v>13789.205666391663</v>
      </c>
      <c r="M9" s="180">
        <f>Kits!M12</f>
        <v>12825.019493755157</v>
      </c>
      <c r="N9" s="180">
        <f>Kits!N12</f>
        <v>12825.019493755157</v>
      </c>
      <c r="O9" s="180">
        <f>Kits!O12</f>
        <v>12825.019493755157</v>
      </c>
      <c r="P9" s="180">
        <f>Kits!P12</f>
        <v>12825.019493755157</v>
      </c>
      <c r="Q9" s="180">
        <f>Kits!Q12</f>
        <v>12825.019493755157</v>
      </c>
      <c r="R9" s="180">
        <f>Kits!R12</f>
        <v>11241.416794683155</v>
      </c>
      <c r="S9" s="180">
        <f>Kits!S12</f>
        <v>6280.141125914337</v>
      </c>
      <c r="T9" s="180">
        <f>Kits!T12</f>
        <v>6280.141125914337</v>
      </c>
      <c r="U9" s="180">
        <f>Kits!U12</f>
        <v>1476.6134299476194</v>
      </c>
      <c r="V9" s="180">
        <f>Kits!V12</f>
        <v>1476.6134299476194</v>
      </c>
      <c r="W9" s="180">
        <f>Kits!W12</f>
        <v>1476.6134299476194</v>
      </c>
      <c r="X9" s="180">
        <f>Kits!X12</f>
        <v>1476.6134299476194</v>
      </c>
      <c r="Y9" s="180">
        <f>Kits!Y12</f>
        <v>1476.6134299476194</v>
      </c>
      <c r="Z9" s="180">
        <f>Kits!Z12</f>
        <v>1017.4424009226192</v>
      </c>
      <c r="AA9" s="180">
        <f>Kits!AA12</f>
        <v>1017.4424009226192</v>
      </c>
      <c r="AB9" s="180">
        <f>Kits!AB12</f>
        <v>1017.4424009226192</v>
      </c>
      <c r="AC9" s="180">
        <f>Kits!AC12</f>
        <v>1017.4424009226192</v>
      </c>
      <c r="AD9" s="180">
        <f>Kits!AD12</f>
        <v>1017.4424009226192</v>
      </c>
      <c r="AE9" s="180">
        <f>Kits!AE12</f>
        <v>0</v>
      </c>
      <c r="AF9" s="180">
        <f>Kits!AF12</f>
        <v>0</v>
      </c>
      <c r="AG9" s="180">
        <f>Kits!AG12</f>
        <v>0</v>
      </c>
      <c r="AH9" s="180">
        <f>Kits!AH12</f>
        <v>0</v>
      </c>
      <c r="AI9" s="180">
        <f>Kits!AI12</f>
        <v>0</v>
      </c>
      <c r="AJ9" s="180">
        <f>Kits!AJ12</f>
        <v>0</v>
      </c>
      <c r="AK9" s="180">
        <f>Kits!AK12</f>
        <v>0</v>
      </c>
      <c r="AL9" s="180">
        <f>Kits!AL12</f>
        <v>0</v>
      </c>
      <c r="AM9" s="180">
        <f>Kits!AM12</f>
        <v>0</v>
      </c>
      <c r="AN9" s="180">
        <f>Kits!AN12</f>
        <v>0</v>
      </c>
      <c r="AO9" s="180">
        <f>Kits!AO12</f>
        <v>0</v>
      </c>
      <c r="AP9" s="180">
        <f>Kits!AP12</f>
        <v>0</v>
      </c>
      <c r="AQ9" s="180">
        <f>Kits!AQ12</f>
        <v>0</v>
      </c>
      <c r="AR9" s="180">
        <f>Kits!AR12</f>
        <v>0</v>
      </c>
      <c r="AS9" s="180">
        <f>Kits!AS12</f>
        <v>0</v>
      </c>
      <c r="AT9" s="180">
        <f>Kits!AT12</f>
        <v>0</v>
      </c>
      <c r="AU9" s="180">
        <f>Kits!AU12</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31"/>
        <v>127975.48700242216</v>
      </c>
    </row>
    <row r="10" spans="1:63" x14ac:dyDescent="0.3">
      <c r="A10" s="202" t="s">
        <v>362</v>
      </c>
      <c r="B10" s="203">
        <f>Carryover!B37</f>
        <v>9.6910732194337328</v>
      </c>
      <c r="C10" s="204">
        <f>Carryover!C34</f>
        <v>10263.582938596004</v>
      </c>
      <c r="D10" s="207">
        <f>Carryover!D23</f>
        <v>0.81326641036105285</v>
      </c>
      <c r="E10" s="65"/>
      <c r="F10" s="65"/>
      <c r="G10" s="65"/>
      <c r="H10" s="65"/>
      <c r="I10" s="65"/>
      <c r="J10" s="65"/>
      <c r="K10" s="180">
        <f>Carryover!K23</f>
        <v>8347.0272539149191</v>
      </c>
      <c r="L10" s="180">
        <f>Carryover!L23</f>
        <v>8347.0272539149191</v>
      </c>
      <c r="M10" s="180">
        <f>Carryover!M23</f>
        <v>8347.0272539149191</v>
      </c>
      <c r="N10" s="180">
        <f>Carryover!N23</f>
        <v>8347.0272539149191</v>
      </c>
      <c r="O10" s="180">
        <f>Carryover!O23</f>
        <v>6351.4952990244092</v>
      </c>
      <c r="P10" s="180">
        <f>Carryover!P23</f>
        <v>6205.7685996212595</v>
      </c>
      <c r="Q10" s="180">
        <f>Carryover!Q23</f>
        <v>6138.866291801839</v>
      </c>
      <c r="R10" s="180">
        <f>Carryover!R23</f>
        <v>4998.269291208132</v>
      </c>
      <c r="S10" s="180">
        <f>Carryover!S23</f>
        <v>4944.2339336237401</v>
      </c>
      <c r="T10" s="180">
        <f>Carryover!T23</f>
        <v>4944.2339336237401</v>
      </c>
      <c r="U10" s="180">
        <f>Carryover!U23</f>
        <v>72.213875615056168</v>
      </c>
      <c r="V10" s="180">
        <f>Carryover!V23</f>
        <v>72.122694296566991</v>
      </c>
      <c r="W10" s="180">
        <f>Carryover!W23</f>
        <v>71.974050912452924</v>
      </c>
      <c r="X10" s="180">
        <f>Carryover!X23</f>
        <v>71.974050912452924</v>
      </c>
      <c r="Y10" s="180">
        <f>Carryover!Y23</f>
        <v>57.383277051834355</v>
      </c>
      <c r="Z10" s="180">
        <f>Carryover!Z23</f>
        <v>0</v>
      </c>
      <c r="AA10" s="180">
        <f>Carryover!AA23</f>
        <v>0</v>
      </c>
      <c r="AB10" s="180">
        <f>Carryover!AB23</f>
        <v>0</v>
      </c>
      <c r="AC10" s="180">
        <f>Carryover!AC23</f>
        <v>0</v>
      </c>
      <c r="AD10" s="180">
        <f>Carryover!AD23</f>
        <v>0</v>
      </c>
      <c r="AE10" s="180">
        <f>Carryover!AE23</f>
        <v>0</v>
      </c>
      <c r="AF10" s="180">
        <f>Carryover!AF23</f>
        <v>0</v>
      </c>
      <c r="AG10" s="180">
        <f>Carryover!AG23</f>
        <v>0</v>
      </c>
      <c r="AH10" s="180">
        <f>Carryover!AH23</f>
        <v>0</v>
      </c>
      <c r="AI10" s="180">
        <f>Carryover!AI23</f>
        <v>0</v>
      </c>
      <c r="AJ10" s="180">
        <f>Carryover!AJ23</f>
        <v>0</v>
      </c>
      <c r="AK10" s="180">
        <f>Carryover!AK23</f>
        <v>0</v>
      </c>
      <c r="AL10" s="180">
        <f>Carryover!AL23</f>
        <v>0</v>
      </c>
      <c r="AM10" s="180">
        <f>Carryover!AM23</f>
        <v>0</v>
      </c>
      <c r="AN10" s="180">
        <f>Carryover!AN23</f>
        <v>0</v>
      </c>
      <c r="AO10" s="180">
        <f>Carryover!AO23</f>
        <v>0</v>
      </c>
      <c r="AP10" s="180">
        <f>Carryover!AP23</f>
        <v>0</v>
      </c>
      <c r="AQ10" s="180">
        <f>Carryover!AQ23</f>
        <v>0</v>
      </c>
      <c r="AR10" s="180">
        <f>Carryover!AR23</f>
        <v>0</v>
      </c>
      <c r="AS10" s="180">
        <f>Carryover!AS23</f>
        <v>0</v>
      </c>
      <c r="AT10" s="180">
        <f>Carryover!AT23</f>
        <v>0</v>
      </c>
      <c r="AU10" s="180">
        <f>Carryover!AU23</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31"/>
        <v>67316.644313351164</v>
      </c>
    </row>
    <row r="11" spans="1:63" x14ac:dyDescent="0.3">
      <c r="A11" s="202" t="s">
        <v>363</v>
      </c>
      <c r="B11" s="203">
        <f>'Res NPSO'!B14</f>
        <v>12.204560855654226</v>
      </c>
      <c r="C11" s="204">
        <f>'Res NPSO'!C11</f>
        <v>900.580815572299</v>
      </c>
      <c r="D11" s="207">
        <f>'Res NPSO'!D10</f>
        <v>0.79604410876575382</v>
      </c>
      <c r="E11" s="65"/>
      <c r="F11" s="65"/>
      <c r="G11" s="65"/>
      <c r="H11" s="65"/>
      <c r="I11" s="65"/>
      <c r="J11" s="65"/>
      <c r="K11" s="180">
        <f>'Res NPSO'!K11</f>
        <v>900.580815572299</v>
      </c>
      <c r="L11" s="180">
        <f>'Res NPSO'!L11</f>
        <v>900.580815572299</v>
      </c>
      <c r="M11" s="180">
        <f>'Res NPSO'!M11</f>
        <v>900.580815572299</v>
      </c>
      <c r="N11" s="180">
        <f>'Res NPSO'!N11</f>
        <v>900.580815572299</v>
      </c>
      <c r="O11" s="180">
        <f>'Res NPSO'!O11</f>
        <v>838.50712997069331</v>
      </c>
      <c r="P11" s="180">
        <f>'Res NPSO'!P11</f>
        <v>833.49448268919571</v>
      </c>
      <c r="Q11" s="180">
        <f>'Res NPSO'!Q11</f>
        <v>830.60247559628533</v>
      </c>
      <c r="R11" s="180">
        <f>'Res NPSO'!R11</f>
        <v>770.31132802031334</v>
      </c>
      <c r="S11" s="180">
        <f>'Res NPSO'!S11</f>
        <v>755.41220714655515</v>
      </c>
      <c r="T11" s="180">
        <f>'Res NPSO'!T11</f>
        <v>719.06323464655509</v>
      </c>
      <c r="U11" s="180">
        <f>'Res NPSO'!U11</f>
        <v>652.13398805673683</v>
      </c>
      <c r="V11" s="180">
        <f>'Res NPSO'!V11</f>
        <v>311.85736078379392</v>
      </c>
      <c r="W11" s="180">
        <f>'Res NPSO'!W11</f>
        <v>295.90565533888645</v>
      </c>
      <c r="X11" s="180">
        <f>'Res NPSO'!X11</f>
        <v>295.90565533888645</v>
      </c>
      <c r="Y11" s="180">
        <f>'Res NPSO'!Y11</f>
        <v>289.81075544920725</v>
      </c>
      <c r="Z11" s="180">
        <f>'Res NPSO'!Z11</f>
        <v>235.99483287972524</v>
      </c>
      <c r="AA11" s="180">
        <f>'Res NPSO'!AA11</f>
        <v>38.025079508169981</v>
      </c>
      <c r="AB11" s="180">
        <f>'Res NPSO'!AB11</f>
        <v>38.025079508169981</v>
      </c>
      <c r="AC11" s="180">
        <f>'Res NPSO'!AC11</f>
        <v>14.156851793658372</v>
      </c>
      <c r="AD11" s="180">
        <f>'Res NPSO'!AD11</f>
        <v>11.765522142032673</v>
      </c>
      <c r="AE11" s="180">
        <f>'Res NPSO'!AE11</f>
        <v>1.8121952845874607</v>
      </c>
      <c r="AF11" s="180">
        <f>'Res NPSO'!AF11</f>
        <v>1.8121952845874607</v>
      </c>
      <c r="AG11" s="180">
        <f>'Res NPSO'!AG11</f>
        <v>1.8121952845874607</v>
      </c>
      <c r="AH11" s="180">
        <f>'Res NPSO'!AH11</f>
        <v>1.8121952845874607</v>
      </c>
      <c r="AI11" s="180">
        <f>'Res NPSO'!AI11</f>
        <v>1.8121952845874607</v>
      </c>
      <c r="AJ11" s="180">
        <f>'Res NPSO'!AJ11</f>
        <v>1.8121952845874607</v>
      </c>
      <c r="AK11" s="180">
        <f>'Res NPSO'!AK11</f>
        <v>1.8121952845874607</v>
      </c>
      <c r="AL11" s="180">
        <f>'Res NPSO'!AL11</f>
        <v>1.8121952845874607</v>
      </c>
      <c r="AM11" s="180">
        <f>'Res NPSO'!AM11</f>
        <v>1.8121952845874607</v>
      </c>
      <c r="AN11" s="180">
        <f>'Res NPSO'!AN11</f>
        <v>1.8121952845874607</v>
      </c>
      <c r="AO11" s="180">
        <f>'Res NPSO'!AO11</f>
        <v>0</v>
      </c>
      <c r="AP11" s="180">
        <f>'Res NPSO'!AP11</f>
        <v>0</v>
      </c>
      <c r="AQ11" s="180">
        <f>'Res NPSO'!AQ11</f>
        <v>0</v>
      </c>
      <c r="AR11" s="180">
        <f>'Res NPSO'!AR11</f>
        <v>0</v>
      </c>
      <c r="AS11" s="180">
        <f>'Res NPSO'!AS11</f>
        <v>0</v>
      </c>
      <c r="AT11" s="180">
        <f>'Res NPSO'!AT11</f>
        <v>0</v>
      </c>
      <c r="AU11" s="180">
        <f>'Res NPSO'!AU11</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31"/>
        <v>10551.41685400393</v>
      </c>
    </row>
    <row r="12" spans="1:63" x14ac:dyDescent="0.3">
      <c r="A12" s="202" t="s">
        <v>371</v>
      </c>
      <c r="B12" s="203">
        <f>Standard!B11</f>
        <v>12.770444805156643</v>
      </c>
      <c r="C12" s="204">
        <f>Standard!C8</f>
        <v>66267.095757545263</v>
      </c>
      <c r="D12" s="207">
        <f>Standard!D8</f>
        <v>0.90927432544644726</v>
      </c>
      <c r="E12" s="65"/>
      <c r="F12" s="65"/>
      <c r="G12" s="65"/>
      <c r="H12" s="65"/>
      <c r="I12" s="65"/>
      <c r="J12" s="65"/>
      <c r="K12" s="180">
        <f>Standard!K8</f>
        <v>60254.968794237095</v>
      </c>
      <c r="L12" s="180">
        <f>Standard!L8</f>
        <v>60254.968794237095</v>
      </c>
      <c r="M12" s="180">
        <f>Standard!M8</f>
        <v>60237.208108166509</v>
      </c>
      <c r="N12" s="180">
        <f>Standard!N8</f>
        <v>60066.665141509307</v>
      </c>
      <c r="O12" s="180">
        <f>Standard!O8</f>
        <v>59616.896269176126</v>
      </c>
      <c r="P12" s="180">
        <f>Standard!P8</f>
        <v>59346.992810827578</v>
      </c>
      <c r="Q12" s="180">
        <f>Standard!Q8</f>
        <v>58743.630940318035</v>
      </c>
      <c r="R12" s="180">
        <f>Standard!R8</f>
        <v>57660.090564907703</v>
      </c>
      <c r="S12" s="180">
        <f>Standard!S8</f>
        <v>52794.03481440217</v>
      </c>
      <c r="T12" s="180">
        <f>Standard!T8</f>
        <v>52513.53591322156</v>
      </c>
      <c r="U12" s="180">
        <f>Standard!U8</f>
        <v>49980.175431155665</v>
      </c>
      <c r="V12" s="180">
        <f>Standard!V8</f>
        <v>40937.840287814484</v>
      </c>
      <c r="W12" s="180">
        <f>Standard!W8</f>
        <v>28967.015551147535</v>
      </c>
      <c r="X12" s="180">
        <f>Standard!X8</f>
        <v>27601.323104324889</v>
      </c>
      <c r="Y12" s="180">
        <f>Standard!Y8</f>
        <v>27170.751435168029</v>
      </c>
      <c r="Z12" s="180">
        <f>Standard!Z8</f>
        <v>4040.8753976123526</v>
      </c>
      <c r="AA12" s="180">
        <f>Standard!AA8</f>
        <v>295.05959847681271</v>
      </c>
      <c r="AB12" s="180">
        <f>Standard!AB8</f>
        <v>295.05959847681271</v>
      </c>
      <c r="AC12" s="180">
        <f>Standard!AC8</f>
        <v>295.05959847681271</v>
      </c>
      <c r="AD12" s="180">
        <f>Standard!AD8</f>
        <v>295.05959847681271</v>
      </c>
      <c r="AE12" s="180">
        <f>Standard!AE8</f>
        <v>295.05959847681271</v>
      </c>
      <c r="AF12" s="180">
        <f>Standard!AF8</f>
        <v>295.05959847681271</v>
      </c>
      <c r="AG12" s="180">
        <f>Standard!AG8</f>
        <v>295.05959847681271</v>
      </c>
      <c r="AH12" s="180">
        <f>Standard!AH8</f>
        <v>153.97825052774402</v>
      </c>
      <c r="AI12" s="180">
        <f>Standard!AI8</f>
        <v>153.97825052774402</v>
      </c>
      <c r="AJ12" s="180">
        <f>Standard!AJ8</f>
        <v>0</v>
      </c>
      <c r="AK12" s="180">
        <f>Standard!AK8</f>
        <v>0</v>
      </c>
      <c r="AL12" s="180">
        <f>Standard!AL8</f>
        <v>0</v>
      </c>
      <c r="AM12" s="180">
        <f>Standard!AM8</f>
        <v>0</v>
      </c>
      <c r="AN12" s="180">
        <f>Standard!AN8</f>
        <v>0</v>
      </c>
      <c r="AO12" s="180">
        <f>Standard!AO8</f>
        <v>0</v>
      </c>
      <c r="AP12" s="180">
        <f>Standard!AP8</f>
        <v>0</v>
      </c>
      <c r="AQ12" s="180">
        <f>Standard!AQ8</f>
        <v>0</v>
      </c>
      <c r="AR12" s="180">
        <f>Standard!AR8</f>
        <v>0</v>
      </c>
      <c r="AS12" s="180">
        <f>Standard!AS8</f>
        <v>0</v>
      </c>
      <c r="AT12" s="180">
        <f>Standard!AT8</f>
        <v>0</v>
      </c>
      <c r="AU12" s="180">
        <f>Standard!AU8</f>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31"/>
        <v>762560.34704861953</v>
      </c>
    </row>
    <row r="13" spans="1:63" x14ac:dyDescent="0.3">
      <c r="A13" s="202" t="s">
        <v>372</v>
      </c>
      <c r="B13" s="203">
        <f>Custom!B10</f>
        <v>18.346805289324891</v>
      </c>
      <c r="C13" s="204">
        <f>Custom!C7</f>
        <v>37034.216399215191</v>
      </c>
      <c r="D13" s="207">
        <f>Custom!D7</f>
        <v>0.81325493570546148</v>
      </c>
      <c r="E13" s="65"/>
      <c r="F13" s="65"/>
      <c r="G13" s="65"/>
      <c r="H13" s="65"/>
      <c r="I13" s="65"/>
      <c r="J13" s="65"/>
      <c r="K13" s="180">
        <f>Custom!K7</f>
        <v>30118.259276645898</v>
      </c>
      <c r="L13" s="180">
        <f>Custom!L7</f>
        <v>30118.259276645898</v>
      </c>
      <c r="M13" s="180">
        <f>Custom!M7</f>
        <v>30118.259276645898</v>
      </c>
      <c r="N13" s="180">
        <f>Custom!N7</f>
        <v>30118.259276645898</v>
      </c>
      <c r="O13" s="180">
        <f>Custom!O7</f>
        <v>30118.259276645898</v>
      </c>
      <c r="P13" s="180">
        <f>Custom!P7</f>
        <v>29558.001370864</v>
      </c>
      <c r="Q13" s="180">
        <f>Custom!Q7</f>
        <v>29558.001370864</v>
      </c>
      <c r="R13" s="180">
        <f>Custom!R7</f>
        <v>29558.001370864</v>
      </c>
      <c r="S13" s="180">
        <f>Custom!S7</f>
        <v>29121.283609963553</v>
      </c>
      <c r="T13" s="180">
        <f>Custom!T7</f>
        <v>29014.541628015792</v>
      </c>
      <c r="U13" s="180">
        <f>Custom!U7</f>
        <v>28999.977959990356</v>
      </c>
      <c r="V13" s="180">
        <f>Custom!V7</f>
        <v>28107.291160705841</v>
      </c>
      <c r="W13" s="180">
        <f>Custom!W7</f>
        <v>27796.152363661993</v>
      </c>
      <c r="X13" s="180">
        <f>Custom!X7</f>
        <v>22811.289926992162</v>
      </c>
      <c r="Y13" s="180">
        <f>Custom!Y7</f>
        <v>22759.795147605942</v>
      </c>
      <c r="Z13" s="180">
        <f>Custom!Z7</f>
        <v>16569.851578461126</v>
      </c>
      <c r="AA13" s="180">
        <f>Custom!AA7</f>
        <v>15516.443514001014</v>
      </c>
      <c r="AB13" s="180">
        <f>Custom!AB7</f>
        <v>14511.314141738059</v>
      </c>
      <c r="AC13" s="180">
        <f>Custom!AC7</f>
        <v>13845.243576201305</v>
      </c>
      <c r="AD13" s="180">
        <f>Custom!AD7</f>
        <v>13845.243576201305</v>
      </c>
      <c r="AE13" s="180">
        <f>Custom!AE7</f>
        <v>12847.499811077338</v>
      </c>
      <c r="AF13" s="180">
        <f>Custom!AF7</f>
        <v>12729.369368591419</v>
      </c>
      <c r="AG13" s="180">
        <f>Custom!AG7</f>
        <v>12556.071261960495</v>
      </c>
      <c r="AH13" s="180">
        <f>Custom!AH7</f>
        <v>3907.0467121570064</v>
      </c>
      <c r="AI13" s="180">
        <f>Custom!AI7</f>
        <v>3755.7458917293161</v>
      </c>
      <c r="AJ13" s="180">
        <f>Custom!AJ7</f>
        <v>601.12792467461509</v>
      </c>
      <c r="AK13" s="180">
        <f>Custom!AK7</f>
        <v>601.12792467461509</v>
      </c>
      <c r="AL13" s="180">
        <f>Custom!AL7</f>
        <v>601.12792467461509</v>
      </c>
      <c r="AM13" s="180">
        <f>Custom!AM7</f>
        <v>601.12792467461509</v>
      </c>
      <c r="AN13" s="180">
        <f>Custom!AN7</f>
        <v>601.12792467461509</v>
      </c>
      <c r="AO13" s="180">
        <f>Custom!AO7</f>
        <v>25.792387524251925</v>
      </c>
      <c r="AP13" s="180">
        <f>Custom!AP7</f>
        <v>25.792387524251925</v>
      </c>
      <c r="AQ13" s="180">
        <f>Custom!AQ7</f>
        <v>25.792387524251925</v>
      </c>
      <c r="AR13" s="180">
        <f>Custom!AR7</f>
        <v>25.792387524251925</v>
      </c>
      <c r="AS13" s="180">
        <f>Custom!AS7</f>
        <v>25.792387524251925</v>
      </c>
      <c r="AT13" s="180">
        <f>Custom!AT7</f>
        <v>25.792387524251925</v>
      </c>
      <c r="AU13" s="180">
        <f>Custom!AU7</f>
        <v>25.792387524251925</v>
      </c>
      <c r="AV13" s="180">
        <f>Custom!AV7</f>
        <v>25.792387524251925</v>
      </c>
      <c r="AW13" s="180">
        <f>Custom!AW7</f>
        <v>25.792387524251925</v>
      </c>
      <c r="AX13" s="180">
        <f>Custom!AX7</f>
        <v>25.792387524251925</v>
      </c>
      <c r="AY13" s="180">
        <f>Custom!AY7</f>
        <v>25.792387524251925</v>
      </c>
      <c r="AZ13" s="180">
        <f>Custom!AZ7</f>
        <v>25.792387524251925</v>
      </c>
      <c r="BA13" s="180">
        <f>Custom!BA7</f>
        <v>25.792387524251925</v>
      </c>
      <c r="BB13" s="180">
        <f>Custom!BB7</f>
        <v>25.792387524251925</v>
      </c>
      <c r="BC13" s="180">
        <f>Custom!BC7</f>
        <v>25.792387524251925</v>
      </c>
      <c r="BD13" s="180">
        <f>Custom!BD7</f>
        <v>25.792387524251925</v>
      </c>
      <c r="BE13" s="180">
        <f>Custom!BE7</f>
        <v>25.792387524251925</v>
      </c>
      <c r="BF13" s="180">
        <f>Custom!BF7</f>
        <v>25.792387524251925</v>
      </c>
      <c r="BG13" s="180">
        <f>Custom!BG7</f>
        <v>25.792387524251925</v>
      </c>
      <c r="BH13" s="180">
        <f>Custom!BH7</f>
        <v>25.792387524251925</v>
      </c>
      <c r="BI13" s="180">
        <f>Custom!BI7</f>
        <v>0</v>
      </c>
      <c r="BJ13" s="180">
        <f>Custom!BJ7</f>
        <v>0</v>
      </c>
      <c r="BK13" s="211">
        <f t="shared" si="31"/>
        <v>551480.9490987343</v>
      </c>
    </row>
    <row r="14" spans="1:63" x14ac:dyDescent="0.3">
      <c r="A14" s="202" t="s">
        <v>373</v>
      </c>
      <c r="B14" s="203">
        <f>'Retro-Commissioning'!B11</f>
        <v>7.5799043051040886</v>
      </c>
      <c r="C14" s="204">
        <f>'Retro-Commissioning'!C8</f>
        <v>7618.1204900013454</v>
      </c>
      <c r="D14" s="207">
        <f>'Retro-Commissioning'!D8</f>
        <v>0.94549021568851965</v>
      </c>
      <c r="E14" s="65"/>
      <c r="F14" s="65"/>
      <c r="G14" s="65"/>
      <c r="H14" s="65"/>
      <c r="I14" s="65"/>
      <c r="J14" s="65"/>
      <c r="K14" s="180">
        <f>'Retro-Commissioning'!K8</f>
        <v>7202.8583852325028</v>
      </c>
      <c r="L14" s="180">
        <f>'Retro-Commissioning'!L8</f>
        <v>7202.8583852325028</v>
      </c>
      <c r="M14" s="180">
        <f>'Retro-Commissioning'!M8</f>
        <v>7202.8583852325028</v>
      </c>
      <c r="N14" s="180">
        <f>'Retro-Commissioning'!N8</f>
        <v>7202.8583852325028</v>
      </c>
      <c r="O14" s="180">
        <f>'Retro-Commissioning'!O8</f>
        <v>7202.8583852325028</v>
      </c>
      <c r="P14" s="180">
        <f>'Retro-Commissioning'!P8</f>
        <v>7202.8583852325028</v>
      </c>
      <c r="Q14" s="180">
        <f>'Retro-Commissioning'!Q8</f>
        <v>7202.8583852325028</v>
      </c>
      <c r="R14" s="180">
        <f>'Retro-Commissioning'!R8</f>
        <v>3122.8740615443339</v>
      </c>
      <c r="S14" s="180">
        <f>'Retro-Commissioning'!S8</f>
        <v>1038.1544608703036</v>
      </c>
      <c r="T14" s="180">
        <f>'Retro-Commissioning'!T8</f>
        <v>0</v>
      </c>
      <c r="U14" s="180">
        <f>'Retro-Commissioning'!U8</f>
        <v>0</v>
      </c>
      <c r="V14" s="180">
        <f>'Retro-Commissioning'!V8</f>
        <v>0</v>
      </c>
      <c r="W14" s="180">
        <f>'Retro-Commissioning'!W8</f>
        <v>0</v>
      </c>
      <c r="X14" s="180">
        <f>'Retro-Commissioning'!X8</f>
        <v>0</v>
      </c>
      <c r="Y14" s="180">
        <f>'Retro-Commissioning'!Y8</f>
        <v>0</v>
      </c>
      <c r="Z14" s="180">
        <f>'Retro-Commissioning'!Z8</f>
        <v>0</v>
      </c>
      <c r="AA14" s="180">
        <f>'Retro-Commissioning'!AA8</f>
        <v>0</v>
      </c>
      <c r="AB14" s="180">
        <f>'Retro-Commissioning'!AB8</f>
        <v>0</v>
      </c>
      <c r="AC14" s="180">
        <f>'Retro-Commissioning'!AC8</f>
        <v>0</v>
      </c>
      <c r="AD14" s="180">
        <f>'Retro-Commissioning'!AD8</f>
        <v>0</v>
      </c>
      <c r="AE14" s="180">
        <f>'Retro-Commissioning'!AE8</f>
        <v>0</v>
      </c>
      <c r="AF14" s="180">
        <f>'Retro-Commissioning'!AF8</f>
        <v>0</v>
      </c>
      <c r="AG14" s="180">
        <f>'Retro-Commissioning'!AG8</f>
        <v>0</v>
      </c>
      <c r="AH14" s="180">
        <f>'Retro-Commissioning'!AH8</f>
        <v>0</v>
      </c>
      <c r="AI14" s="180">
        <f>'Retro-Commissioning'!AI8</f>
        <v>0</v>
      </c>
      <c r="AJ14" s="180">
        <f>'Retro-Commissioning'!AJ8</f>
        <v>0</v>
      </c>
      <c r="AK14" s="180">
        <f>'Retro-Commissioning'!AK8</f>
        <v>0</v>
      </c>
      <c r="AL14" s="180">
        <f>'Retro-Commissioning'!AL8</f>
        <v>0</v>
      </c>
      <c r="AM14" s="180">
        <f>'Retro-Commissioning'!AM8</f>
        <v>0</v>
      </c>
      <c r="AN14" s="180">
        <f>'Retro-Commissioning'!AN8</f>
        <v>0</v>
      </c>
      <c r="AO14" s="180">
        <f>'Retro-Commissioning'!AO8</f>
        <v>0</v>
      </c>
      <c r="AP14" s="180">
        <f>'Retro-Commissioning'!AP8</f>
        <v>0</v>
      </c>
      <c r="AQ14" s="180">
        <f>'Retro-Commissioning'!AQ8</f>
        <v>0</v>
      </c>
      <c r="AR14" s="180">
        <f>'Retro-Commissioning'!AR8</f>
        <v>0</v>
      </c>
      <c r="AS14" s="180">
        <f>'Retro-Commissioning'!AS8</f>
        <v>0</v>
      </c>
      <c r="AT14" s="180">
        <f>'Retro-Commissioning'!AT8</f>
        <v>0</v>
      </c>
      <c r="AU14" s="180">
        <f>'Retro-Commissioning'!AU8</f>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31"/>
        <v>54581.037219042155</v>
      </c>
    </row>
    <row r="15" spans="1:63" x14ac:dyDescent="0.3">
      <c r="A15" s="202" t="s">
        <v>374</v>
      </c>
      <c r="B15" s="203">
        <f>Streetlighting!B10</f>
        <v>20</v>
      </c>
      <c r="C15" s="204">
        <f>Streetlighting!C7</f>
        <v>12566.375322102</v>
      </c>
      <c r="D15" s="207">
        <f>Streetlighting!D7</f>
        <v>0.99875536138035848</v>
      </c>
      <c r="E15" s="65"/>
      <c r="F15" s="65"/>
      <c r="G15" s="65"/>
      <c r="H15" s="65"/>
      <c r="I15" s="65"/>
      <c r="J15" s="65"/>
      <c r="K15" s="180">
        <f>Streetlighting!K7</f>
        <v>12550.734726067201</v>
      </c>
      <c r="L15" s="180">
        <f>Streetlighting!L7</f>
        <v>12550.734726067201</v>
      </c>
      <c r="M15" s="180">
        <f>Streetlighting!M7</f>
        <v>12550.734726067201</v>
      </c>
      <c r="N15" s="180">
        <f>Streetlighting!N7</f>
        <v>11851.131471067201</v>
      </c>
      <c r="O15" s="180">
        <f>Streetlighting!O7</f>
        <v>11851.131471067201</v>
      </c>
      <c r="P15" s="180">
        <f>Streetlighting!P7</f>
        <v>11851.131471067201</v>
      </c>
      <c r="Q15" s="180">
        <f>Streetlighting!Q7</f>
        <v>11851.131471067201</v>
      </c>
      <c r="R15" s="180">
        <f>Streetlighting!R7</f>
        <v>11851.131471067201</v>
      </c>
      <c r="S15" s="180">
        <f>Streetlighting!S7</f>
        <v>11851.131471067201</v>
      </c>
      <c r="T15" s="180">
        <f>Streetlighting!T7</f>
        <v>11851.131471067201</v>
      </c>
      <c r="U15" s="180">
        <f>Streetlighting!U7</f>
        <v>11851.131471067201</v>
      </c>
      <c r="V15" s="180">
        <f>Streetlighting!V7</f>
        <v>11851.131471067201</v>
      </c>
      <c r="W15" s="180">
        <f>Streetlighting!W7</f>
        <v>11851.131471067201</v>
      </c>
      <c r="X15" s="180">
        <f>Streetlighting!X7</f>
        <v>11851.131471067201</v>
      </c>
      <c r="Y15" s="180">
        <f>Streetlighting!Y7</f>
        <v>11851.131471067201</v>
      </c>
      <c r="Z15" s="180">
        <f>Streetlighting!Z7</f>
        <v>11851.131471067201</v>
      </c>
      <c r="AA15" s="180">
        <f>Streetlighting!AA7</f>
        <v>11851.131471067201</v>
      </c>
      <c r="AB15" s="180">
        <f>Streetlighting!AB7</f>
        <v>11851.131471067201</v>
      </c>
      <c r="AC15" s="180">
        <f>Streetlighting!AC7</f>
        <v>11851.131471067201</v>
      </c>
      <c r="AD15" s="180">
        <f>Streetlighting!AD7</f>
        <v>11851.131471067201</v>
      </c>
      <c r="AE15" s="180">
        <f>Streetlighting!AE7</f>
        <v>0</v>
      </c>
      <c r="AF15" s="180">
        <f>Streetlighting!AF7</f>
        <v>0</v>
      </c>
      <c r="AG15" s="180">
        <f>Streetlighting!AG7</f>
        <v>0</v>
      </c>
      <c r="AH15" s="180">
        <f>Streetlighting!AH7</f>
        <v>0</v>
      </c>
      <c r="AI15" s="180">
        <f>Streetlighting!AI7</f>
        <v>0</v>
      </c>
      <c r="AJ15" s="180">
        <f>Streetlighting!AJ7</f>
        <v>0</v>
      </c>
      <c r="AK15" s="180">
        <f>Streetlighting!AK7</f>
        <v>0</v>
      </c>
      <c r="AL15" s="180">
        <f>Streetlighting!AL7</f>
        <v>0</v>
      </c>
      <c r="AM15" s="180">
        <f>Streetlighting!AM7</f>
        <v>0</v>
      </c>
      <c r="AN15" s="180">
        <f>Streetlighting!AN7</f>
        <v>0</v>
      </c>
      <c r="AO15" s="180">
        <f>Streetlighting!AO7</f>
        <v>0</v>
      </c>
      <c r="AP15" s="180">
        <f>Streetlighting!AP7</f>
        <v>0</v>
      </c>
      <c r="AQ15" s="180">
        <f>Streetlighting!AQ7</f>
        <v>0</v>
      </c>
      <c r="AR15" s="180">
        <f>Streetlighting!AR7</f>
        <v>0</v>
      </c>
      <c r="AS15" s="180">
        <f>Streetlighting!AS7</f>
        <v>0</v>
      </c>
      <c r="AT15" s="180">
        <f>Streetlighting!AT7</f>
        <v>0</v>
      </c>
      <c r="AU15" s="180">
        <f>Streetlighting!AU7</f>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31"/>
        <v>239121.43918634404</v>
      </c>
    </row>
    <row r="16" spans="1:63" x14ac:dyDescent="0.3">
      <c r="A16" s="202" t="s">
        <v>375</v>
      </c>
      <c r="B16" s="203">
        <f>'Small Business'!B10</f>
        <v>13.663049290241462</v>
      </c>
      <c r="C16" s="204">
        <f>'Small Business'!C7</f>
        <v>35240.209955903534</v>
      </c>
      <c r="D16" s="207">
        <f>'Small Business'!D7</f>
        <v>0.91719525949948699</v>
      </c>
      <c r="E16" s="65"/>
      <c r="F16" s="65"/>
      <c r="G16" s="65"/>
      <c r="H16" s="65"/>
      <c r="I16" s="65"/>
      <c r="J16" s="65"/>
      <c r="K16" s="180">
        <f>'Small Business'!K7</f>
        <v>32322.153515321348</v>
      </c>
      <c r="L16" s="180">
        <f>'Small Business'!L7</f>
        <v>32322.153515321348</v>
      </c>
      <c r="M16" s="180">
        <f>'Small Business'!M7</f>
        <v>32267.774895306124</v>
      </c>
      <c r="N16" s="180">
        <f>'Small Business'!N7</f>
        <v>31285.118659770647</v>
      </c>
      <c r="O16" s="180">
        <f>'Small Business'!O7</f>
        <v>30693.205630614095</v>
      </c>
      <c r="P16" s="180">
        <f>'Small Business'!P7</f>
        <v>30260.752904657438</v>
      </c>
      <c r="Q16" s="180">
        <f>'Small Business'!Q7</f>
        <v>29415.892589802137</v>
      </c>
      <c r="R16" s="180">
        <f>'Small Business'!R7</f>
        <v>28832.396005578583</v>
      </c>
      <c r="S16" s="180">
        <f>'Small Business'!S7</f>
        <v>28709.692498827488</v>
      </c>
      <c r="T16" s="180">
        <f>'Small Business'!T7</f>
        <v>28296.860500584011</v>
      </c>
      <c r="U16" s="180">
        <f>'Small Business'!U7</f>
        <v>27657.825572811904</v>
      </c>
      <c r="V16" s="180">
        <f>'Small Business'!V7</f>
        <v>24975.828993658488</v>
      </c>
      <c r="W16" s="180">
        <f>'Small Business'!W7</f>
        <v>20260.189266339734</v>
      </c>
      <c r="X16" s="180">
        <f>'Small Business'!X7</f>
        <v>18603.366129082133</v>
      </c>
      <c r="Y16" s="180">
        <f>'Small Business'!Y7</f>
        <v>18332.987125580799</v>
      </c>
      <c r="Z16" s="180">
        <f>'Small Business'!Z7</f>
        <v>7460.0444615723936</v>
      </c>
      <c r="AA16" s="180">
        <f>'Small Business'!AA7</f>
        <v>223.22992200924779</v>
      </c>
      <c r="AB16" s="180">
        <f>'Small Business'!AB7</f>
        <v>223.22992200924779</v>
      </c>
      <c r="AC16" s="180">
        <f>'Small Business'!AC7</f>
        <v>223.22992200924779</v>
      </c>
      <c r="AD16" s="180">
        <f>'Small Business'!AD7</f>
        <v>223.22992200924779</v>
      </c>
      <c r="AE16" s="180">
        <f>'Small Business'!AE7</f>
        <v>4.4074999258123659</v>
      </c>
      <c r="AF16" s="180">
        <f>'Small Business'!AF7</f>
        <v>4.4074999258123659</v>
      </c>
      <c r="AG16" s="180">
        <f>'Small Business'!AG7</f>
        <v>4.4074999258123659</v>
      </c>
      <c r="AH16" s="180">
        <f>'Small Business'!AH7</f>
        <v>4.4074999258123659</v>
      </c>
      <c r="AI16" s="180">
        <f>'Small Business'!AI7</f>
        <v>4.4074999258123659</v>
      </c>
      <c r="AJ16" s="180">
        <f>'Small Business'!AJ7</f>
        <v>0</v>
      </c>
      <c r="AK16" s="180">
        <f>'Small Business'!AK7</f>
        <v>0</v>
      </c>
      <c r="AL16" s="180">
        <f>'Small Business'!AL7</f>
        <v>0</v>
      </c>
      <c r="AM16" s="180">
        <f>'Small Business'!AM7</f>
        <v>0</v>
      </c>
      <c r="AN16" s="180">
        <f>'Small Business'!AN7</f>
        <v>0</v>
      </c>
      <c r="AO16" s="180">
        <f>'Small Business'!AO7</f>
        <v>0</v>
      </c>
      <c r="AP16" s="180">
        <f>'Small Business'!AP7</f>
        <v>0</v>
      </c>
      <c r="AQ16" s="180">
        <f>'Small Business'!AQ7</f>
        <v>0</v>
      </c>
      <c r="AR16" s="180">
        <f>'Small Business'!AR7</f>
        <v>0</v>
      </c>
      <c r="AS16" s="180">
        <f>'Small Business'!AS7</f>
        <v>0</v>
      </c>
      <c r="AT16" s="180">
        <f>'Small Business'!AT7</f>
        <v>0</v>
      </c>
      <c r="AU16" s="180">
        <f>'Small Business'!AU7</f>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31"/>
        <v>422611.19945249456</v>
      </c>
    </row>
    <row r="17" spans="1:63" x14ac:dyDescent="0.3">
      <c r="A17" s="202" t="s">
        <v>376</v>
      </c>
      <c r="B17" s="203">
        <f>Midstream!B11</f>
        <v>14.81857259234709</v>
      </c>
      <c r="C17" s="204">
        <f>Midstream!C8</f>
        <v>30450.525776533872</v>
      </c>
      <c r="D17" s="207">
        <f>Midstream!D8</f>
        <v>0.9738237530873517</v>
      </c>
      <c r="E17" s="65"/>
      <c r="F17" s="65"/>
      <c r="G17" s="65"/>
      <c r="H17" s="65"/>
      <c r="I17" s="65"/>
      <c r="J17" s="65"/>
      <c r="K17" s="180">
        <f>Midstream!K8</f>
        <v>29653.445295187361</v>
      </c>
      <c r="L17" s="180">
        <f>Midstream!L8</f>
        <v>29653.445295187361</v>
      </c>
      <c r="M17" s="180">
        <f>Midstream!M8</f>
        <v>29653.445295187361</v>
      </c>
      <c r="N17" s="180">
        <f>Midstream!N8</f>
        <v>29649.259314648367</v>
      </c>
      <c r="O17" s="180">
        <f>Midstream!O8</f>
        <v>29626.344979270489</v>
      </c>
      <c r="P17" s="180">
        <f>Midstream!P8</f>
        <v>29617.863063003486</v>
      </c>
      <c r="Q17" s="180">
        <f>Midstream!Q8</f>
        <v>29617.863063003486</v>
      </c>
      <c r="R17" s="180">
        <f>Midstream!R8</f>
        <v>29617.863063003486</v>
      </c>
      <c r="S17" s="180">
        <f>Midstream!S8</f>
        <v>29617.863063003486</v>
      </c>
      <c r="T17" s="180">
        <f>Midstream!T8</f>
        <v>29603.344644276935</v>
      </c>
      <c r="U17" s="180">
        <f>Midstream!U8</f>
        <v>29596.650499524934</v>
      </c>
      <c r="V17" s="180">
        <f>Midstream!V8</f>
        <v>29523.149118415869</v>
      </c>
      <c r="W17" s="180">
        <f>Midstream!W8</f>
        <v>29241.244354838029</v>
      </c>
      <c r="X17" s="180">
        <f>Midstream!X8</f>
        <v>29089.510387442002</v>
      </c>
      <c r="Y17" s="180">
        <f>Midstream!Y8</f>
        <v>23161.796274685508</v>
      </c>
      <c r="Z17" s="180">
        <f>Midstream!Z8</f>
        <v>2774.6564149014707</v>
      </c>
      <c r="AA17" s="180">
        <f>Midstream!AA8</f>
        <v>8.8763466960000006</v>
      </c>
      <c r="AB17" s="180">
        <f>Midstream!AB8</f>
        <v>8.8763466960000006</v>
      </c>
      <c r="AC17" s="180">
        <f>Midstream!AC8</f>
        <v>8.8763466960000006</v>
      </c>
      <c r="AD17" s="180">
        <f>Midstream!AD8</f>
        <v>8.8763466960000006</v>
      </c>
      <c r="AE17" s="180">
        <f>Midstream!AE8</f>
        <v>0</v>
      </c>
      <c r="AF17" s="180">
        <f>Midstream!AF8</f>
        <v>0</v>
      </c>
      <c r="AG17" s="180">
        <f>Midstream!AG8</f>
        <v>0</v>
      </c>
      <c r="AH17" s="180">
        <f>Midstream!AH8</f>
        <v>0</v>
      </c>
      <c r="AI17" s="180">
        <f>Midstream!AI8</f>
        <v>0</v>
      </c>
      <c r="AJ17" s="180">
        <f>Midstream!AJ8</f>
        <v>0</v>
      </c>
      <c r="AK17" s="180">
        <f>Midstream!AK8</f>
        <v>0</v>
      </c>
      <c r="AL17" s="180">
        <f>Midstream!AL8</f>
        <v>0</v>
      </c>
      <c r="AM17" s="180">
        <f>Midstream!AM8</f>
        <v>0</v>
      </c>
      <c r="AN17" s="180">
        <f>Midstream!AN8</f>
        <v>0</v>
      </c>
      <c r="AO17" s="180">
        <f>Midstream!AO8</f>
        <v>0</v>
      </c>
      <c r="AP17" s="180">
        <f>Midstream!AP8</f>
        <v>0</v>
      </c>
      <c r="AQ17" s="180">
        <f>Midstream!AQ8</f>
        <v>0</v>
      </c>
      <c r="AR17" s="180">
        <f>Midstream!AR8</f>
        <v>0</v>
      </c>
      <c r="AS17" s="180">
        <f>Midstream!AS8</f>
        <v>0</v>
      </c>
      <c r="AT17" s="180">
        <f>Midstream!AT8</f>
        <v>0</v>
      </c>
      <c r="AU17" s="180">
        <f>Midstream!AU8</f>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31"/>
        <v>439733.24951236375</v>
      </c>
    </row>
    <row r="18" spans="1:63" x14ac:dyDescent="0.3">
      <c r="A18" s="202" t="s">
        <v>364</v>
      </c>
      <c r="B18" s="203">
        <f>Carryover!B9</f>
        <v>14.603015318895746</v>
      </c>
      <c r="C18" s="204">
        <f>Carryover!C9</f>
        <v>3542.898972544946</v>
      </c>
      <c r="D18" s="207">
        <f>Carryover!D9</f>
        <v>0.91319999999999901</v>
      </c>
      <c r="E18" s="65"/>
      <c r="F18" s="65"/>
      <c r="G18" s="65"/>
      <c r="H18" s="65"/>
      <c r="I18" s="65"/>
      <c r="J18" s="65"/>
      <c r="K18" s="180">
        <f>Carryover!K9</f>
        <v>3235.3753417280413</v>
      </c>
      <c r="L18" s="180">
        <f>Carryover!L9</f>
        <v>3235.3753417280413</v>
      </c>
      <c r="M18" s="180">
        <f>Carryover!M9</f>
        <v>3235.3753417280413</v>
      </c>
      <c r="N18" s="180">
        <f>Carryover!N9</f>
        <v>3235.3753417280413</v>
      </c>
      <c r="O18" s="180">
        <f>Carryover!O9</f>
        <v>3196.767100917813</v>
      </c>
      <c r="P18" s="180">
        <f>Carryover!P9</f>
        <v>3194.9698357613652</v>
      </c>
      <c r="Q18" s="180">
        <f>Carryover!Q9</f>
        <v>3190.4894399454352</v>
      </c>
      <c r="R18" s="180">
        <f>Carryover!R9</f>
        <v>3137.9867734827058</v>
      </c>
      <c r="S18" s="180">
        <f>Carryover!S9</f>
        <v>3137.9867734827058</v>
      </c>
      <c r="T18" s="180">
        <f>Carryover!T9</f>
        <v>3137.9867734827058</v>
      </c>
      <c r="U18" s="180">
        <f>Carryover!U9</f>
        <v>3137.4477868995464</v>
      </c>
      <c r="V18" s="180">
        <f>Carryover!V9</f>
        <v>3137.4477868995464</v>
      </c>
      <c r="W18" s="180">
        <f>Carryover!W9</f>
        <v>3137.4477868995464</v>
      </c>
      <c r="X18" s="180">
        <f>Carryover!X9</f>
        <v>3137.4477868995464</v>
      </c>
      <c r="Y18" s="180">
        <f>Carryover!Y9</f>
        <v>2501.4159034943441</v>
      </c>
      <c r="Z18" s="180">
        <f>Carryover!Z9</f>
        <v>0</v>
      </c>
      <c r="AA18" s="180">
        <f>Carryover!AA9</f>
        <v>0</v>
      </c>
      <c r="AB18" s="180">
        <f>Carryover!AB9</f>
        <v>0</v>
      </c>
      <c r="AC18" s="180">
        <f>Carryover!AC9</f>
        <v>0</v>
      </c>
      <c r="AD18" s="180">
        <f>Carryover!AD9</f>
        <v>0</v>
      </c>
      <c r="AE18" s="180">
        <f>Carryover!AE9</f>
        <v>0</v>
      </c>
      <c r="AF18" s="180">
        <f>Carryover!AF9</f>
        <v>0</v>
      </c>
      <c r="AG18" s="180">
        <f>Carryover!AG9</f>
        <v>0</v>
      </c>
      <c r="AH18" s="180">
        <f>Carryover!AH9</f>
        <v>0</v>
      </c>
      <c r="AI18" s="180">
        <f>Carryover!AI9</f>
        <v>0</v>
      </c>
      <c r="AJ18" s="180">
        <f>Carryover!AJ9</f>
        <v>0</v>
      </c>
      <c r="AK18" s="180">
        <f>Carryover!AK9</f>
        <v>0</v>
      </c>
      <c r="AL18" s="180">
        <f>Carryover!AL9</f>
        <v>0</v>
      </c>
      <c r="AM18" s="180">
        <f>Carryover!AM9</f>
        <v>0</v>
      </c>
      <c r="AN18" s="180">
        <f>Carryover!AN9</f>
        <v>0</v>
      </c>
      <c r="AO18" s="180">
        <f>Carryover!AO9</f>
        <v>0</v>
      </c>
      <c r="AP18" s="180">
        <f>Carryover!AP9</f>
        <v>0</v>
      </c>
      <c r="AQ18" s="180">
        <f>Carryover!AQ9</f>
        <v>0</v>
      </c>
      <c r="AR18" s="180">
        <f>Carryover!AR9</f>
        <v>0</v>
      </c>
      <c r="AS18" s="180">
        <f>Carryover!AS9</f>
        <v>0</v>
      </c>
      <c r="AT18" s="180">
        <f>Carryover!AT9</f>
        <v>0</v>
      </c>
      <c r="AU18" s="180">
        <f>Carryover!AU9</f>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31"/>
        <v>46988.895115077423</v>
      </c>
    </row>
    <row r="19" spans="1:63" x14ac:dyDescent="0.3">
      <c r="A19" s="202" t="s">
        <v>307</v>
      </c>
      <c r="B19" s="203">
        <f>'(b-25) Conversion CPAS'!B30</f>
        <v>24.74797406909018</v>
      </c>
      <c r="C19" s="204">
        <f>'(b-25) Conversion CPAS'!C12</f>
        <v>52788.713764725217</v>
      </c>
      <c r="D19" s="207">
        <f>'(b-25) Conversion CPAS'!D12</f>
        <v>0.80373979381312666</v>
      </c>
      <c r="E19" s="65"/>
      <c r="F19" s="65"/>
      <c r="G19" s="65"/>
      <c r="H19" s="65"/>
      <c r="I19" s="65"/>
      <c r="J19" s="65"/>
      <c r="K19" s="180">
        <f>'(b-25) Conversion CPAS'!K12</f>
        <v>42428.389916920409</v>
      </c>
      <c r="L19" s="180">
        <f>'(b-25) Conversion CPAS'!L12</f>
        <v>42428.389916920409</v>
      </c>
      <c r="M19" s="180">
        <f>'(b-25) Conversion CPAS'!M12</f>
        <v>42428.389916920409</v>
      </c>
      <c r="N19" s="180">
        <f>'(b-25) Conversion CPAS'!N12</f>
        <v>42428.389916920409</v>
      </c>
      <c r="O19" s="180">
        <f>'(b-25) Conversion CPAS'!O12</f>
        <v>42428.389916920409</v>
      </c>
      <c r="P19" s="180">
        <f>'(b-25) Conversion CPAS'!P12</f>
        <v>42428.389916920409</v>
      </c>
      <c r="Q19" s="180">
        <f>'(b-25) Conversion CPAS'!Q12</f>
        <v>42428.389916920409</v>
      </c>
      <c r="R19" s="180">
        <f>'(b-25) Conversion CPAS'!R12</f>
        <v>42428.389916920409</v>
      </c>
      <c r="S19" s="180">
        <f>'(b-25) Conversion CPAS'!S12</f>
        <v>42428.389916920409</v>
      </c>
      <c r="T19" s="180">
        <f>'(b-25) Conversion CPAS'!T12</f>
        <v>42428.389916920409</v>
      </c>
      <c r="U19" s="180">
        <f>'(b-25) Conversion CPAS'!U12</f>
        <v>42428.389916920409</v>
      </c>
      <c r="V19" s="180">
        <f>'(b-25) Conversion CPAS'!V12</f>
        <v>41473.778864320411</v>
      </c>
      <c r="W19" s="180">
        <f>'(b-25) Conversion CPAS'!W12</f>
        <v>41473.778864320411</v>
      </c>
      <c r="X19" s="180">
        <f>'(b-25) Conversion CPAS'!X12</f>
        <v>41473.778864320411</v>
      </c>
      <c r="Y19" s="180">
        <f>'(b-25) Conversion CPAS'!Y12</f>
        <v>41473.778864320411</v>
      </c>
      <c r="Z19" s="180">
        <f>'(b-25) Conversion CPAS'!Z12</f>
        <v>42391.857446320406</v>
      </c>
      <c r="AA19" s="180">
        <f>'(b-25) Conversion CPAS'!AA12</f>
        <v>42391.857446320406</v>
      </c>
      <c r="AB19" s="180">
        <f>'(b-25) Conversion CPAS'!AB12</f>
        <v>42391.857446320406</v>
      </c>
      <c r="AC19" s="180">
        <f>'(b-25) Conversion CPAS'!AC12</f>
        <v>42391.857446320406</v>
      </c>
      <c r="AD19" s="180">
        <f>'(b-25) Conversion CPAS'!AD12</f>
        <v>42391.857446320406</v>
      </c>
      <c r="AE19" s="180">
        <f>'(b-25) Conversion CPAS'!AE12</f>
        <v>42381.587060711267</v>
      </c>
      <c r="AF19" s="180">
        <f>'(b-25) Conversion CPAS'!AF12</f>
        <v>42381.587060711267</v>
      </c>
      <c r="AG19" s="180">
        <f>'(b-25) Conversion CPAS'!AG12</f>
        <v>41462.327102711264</v>
      </c>
      <c r="AH19" s="180">
        <f>'(b-25) Conversion CPAS'!AH12</f>
        <v>41462.327102711264</v>
      </c>
      <c r="AI19" s="180">
        <f>'(b-25) Conversion CPAS'!AI12</f>
        <v>41462.327102711264</v>
      </c>
      <c r="AJ19" s="180">
        <f>'(b-25) Conversion CPAS'!AJ12</f>
        <v>23.981653715839386</v>
      </c>
      <c r="AK19" s="180">
        <f>'(b-25) Conversion CPAS'!AK12</f>
        <v>23.981653715839386</v>
      </c>
      <c r="AL19" s="180">
        <f>'(b-25) Conversion CPAS'!AL12</f>
        <v>23.981653715839386</v>
      </c>
      <c r="AM19" s="180">
        <f>'(b-25) Conversion CPAS'!AM12</f>
        <v>23.981653715839386</v>
      </c>
      <c r="AN19" s="180">
        <f>'(b-25) Conversion CPAS'!AN12</f>
        <v>23.981653715839386</v>
      </c>
      <c r="AO19" s="180">
        <f>'(b-25) Conversion CPAS'!AO12</f>
        <v>0</v>
      </c>
      <c r="AP19" s="180">
        <f>'(b-25) Conversion CPAS'!AP12</f>
        <v>0</v>
      </c>
      <c r="AQ19" s="180">
        <f>'(b-25) Conversion CPAS'!AQ12</f>
        <v>0</v>
      </c>
      <c r="AR19" s="180">
        <f>'(b-25) Conversion CPAS'!AR12</f>
        <v>0</v>
      </c>
      <c r="AS19" s="180">
        <f>'(b-25) Conversion CPAS'!AS12</f>
        <v>0</v>
      </c>
      <c r="AT19" s="180">
        <f>'(b-25) Conversion CPAS'!AT12</f>
        <v>0</v>
      </c>
      <c r="AU19" s="180">
        <f>'(b-25) Conversion CPAS'!AU12</f>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SUM(F19:BJ19)</f>
        <v>1053836.7554731439</v>
      </c>
    </row>
    <row r="20" spans="1:63" x14ac:dyDescent="0.3">
      <c r="A20" s="202" t="s">
        <v>370</v>
      </c>
      <c r="B20" s="203">
        <f>'VO Program CPAS'!B17</f>
        <v>15</v>
      </c>
      <c r="C20" s="204">
        <f>'VO Program CPAS'!C6</f>
        <v>77168.594707502081</v>
      </c>
      <c r="D20" s="207">
        <v>1</v>
      </c>
      <c r="E20" s="65"/>
      <c r="F20" s="65"/>
      <c r="G20" s="65"/>
      <c r="H20" s="65"/>
      <c r="I20" s="65"/>
      <c r="J20" s="65"/>
      <c r="K20" s="180">
        <f>'VO Program CPAS'!K6</f>
        <v>77168.594707502081</v>
      </c>
      <c r="L20" s="180">
        <f>'VO Program CPAS'!L6</f>
        <v>77168.594707502081</v>
      </c>
      <c r="M20" s="180">
        <f>'VO Program CPAS'!M6</f>
        <v>77168.594707502081</v>
      </c>
      <c r="N20" s="180">
        <f>'VO Program CPAS'!N6</f>
        <v>77168.594707502081</v>
      </c>
      <c r="O20" s="180">
        <f>'VO Program CPAS'!O6</f>
        <v>77168.594707502081</v>
      </c>
      <c r="P20" s="180">
        <f>'VO Program CPAS'!P6</f>
        <v>77168.594707502081</v>
      </c>
      <c r="Q20" s="180">
        <f>'VO Program CPAS'!Q6</f>
        <v>77168.594707502081</v>
      </c>
      <c r="R20" s="180">
        <f>'VO Program CPAS'!R6</f>
        <v>77168.594707502081</v>
      </c>
      <c r="S20" s="180">
        <f>'VO Program CPAS'!S6</f>
        <v>77168.594707502081</v>
      </c>
      <c r="T20" s="180">
        <f>'VO Program CPAS'!T6</f>
        <v>77168.594707502081</v>
      </c>
      <c r="U20" s="180">
        <f>'VO Program CPAS'!U6</f>
        <v>77168.594707502081</v>
      </c>
      <c r="V20" s="180">
        <f>'VO Program CPAS'!V6</f>
        <v>77168.594707502081</v>
      </c>
      <c r="W20" s="180">
        <f>'VO Program CPAS'!W6</f>
        <v>77168.594707502081</v>
      </c>
      <c r="X20" s="180">
        <f>'VO Program CPAS'!X6</f>
        <v>77168.594707502081</v>
      </c>
      <c r="Y20" s="180">
        <f>'VO Program CPAS'!Y6</f>
        <v>77168.594707502081</v>
      </c>
      <c r="Z20" s="180">
        <f>'VO Program CPAS'!Z6</f>
        <v>0</v>
      </c>
      <c r="AA20" s="180">
        <f>'VO Program CPAS'!AA6</f>
        <v>0</v>
      </c>
      <c r="AB20" s="180">
        <f>'VO Program CPAS'!AB6</f>
        <v>0</v>
      </c>
      <c r="AC20" s="180">
        <f>'VO Program CPAS'!AC6</f>
        <v>0</v>
      </c>
      <c r="AD20" s="180">
        <f>'VO Program CPAS'!AD6</f>
        <v>0</v>
      </c>
      <c r="AE20" s="180">
        <f>'VO Program CPAS'!AE6</f>
        <v>0</v>
      </c>
      <c r="AF20" s="180">
        <f>'VO Program CPAS'!AF6</f>
        <v>0</v>
      </c>
      <c r="AG20" s="180">
        <f>'VO Program CPAS'!AG6</f>
        <v>0</v>
      </c>
      <c r="AH20" s="180">
        <f>'VO Program CPAS'!AH6</f>
        <v>0</v>
      </c>
      <c r="AI20" s="180">
        <f>'VO Program CPAS'!AI6</f>
        <v>0</v>
      </c>
      <c r="AJ20" s="180">
        <f>'VO Program CPAS'!AJ6</f>
        <v>0</v>
      </c>
      <c r="AK20" s="180">
        <f>'VO Program CPAS'!AK6</f>
        <v>0</v>
      </c>
      <c r="AL20" s="180">
        <f>'VO Program CPAS'!AL6</f>
        <v>0</v>
      </c>
      <c r="AM20" s="180">
        <f>'VO Program CPAS'!AM6</f>
        <v>0</v>
      </c>
      <c r="AN20" s="180">
        <f>'VO Program CPAS'!AN6</f>
        <v>0</v>
      </c>
      <c r="AO20" s="180">
        <f>'VO Program CPAS'!AO6</f>
        <v>0</v>
      </c>
      <c r="AP20" s="180">
        <f>'VO Program CPAS'!AP6</f>
        <v>0</v>
      </c>
      <c r="AQ20" s="180">
        <f>'VO Program CPAS'!AQ6</f>
        <v>0</v>
      </c>
      <c r="AR20" s="180">
        <f>'VO Program CPAS'!AR6</f>
        <v>0</v>
      </c>
      <c r="AS20" s="180">
        <f>'VO Program CPAS'!AS6</f>
        <v>0</v>
      </c>
      <c r="AT20" s="180">
        <f>'VO Program CPAS'!AT6</f>
        <v>0</v>
      </c>
      <c r="AU20" s="180">
        <f>'VO Program CPAS'!AU6</f>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SUM(F20:BJ20)</f>
        <v>1157528.920612531</v>
      </c>
    </row>
    <row r="21" spans="1:63" x14ac:dyDescent="0.3">
      <c r="A21" s="183" t="s">
        <v>408</v>
      </c>
      <c r="B21" s="199"/>
      <c r="C21" s="185">
        <f>SUM(C5:C20)</f>
        <v>482472.38848294376</v>
      </c>
      <c r="D21" s="208">
        <f>K21/C21</f>
        <v>0.90984063222007894</v>
      </c>
      <c r="E21" s="92"/>
      <c r="F21" s="92"/>
      <c r="G21" s="92"/>
      <c r="H21" s="92"/>
      <c r="I21" s="92"/>
      <c r="J21" s="92"/>
      <c r="K21" s="185">
        <f>SUM(K5:K20)</f>
        <v>438972.98296605307</v>
      </c>
      <c r="L21" s="185">
        <f>SUM(L5:L20)</f>
        <v>438972.98296605307</v>
      </c>
      <c r="M21" s="185">
        <f>SUM(M5:M20)</f>
        <v>437936.65748733073</v>
      </c>
      <c r="N21" s="185">
        <f>SUM(N5:N20)</f>
        <v>436078.53629582492</v>
      </c>
      <c r="O21" s="185">
        <f>SUM(O5:O20)</f>
        <v>432910.88117765507</v>
      </c>
      <c r="P21" s="185">
        <f>SUM(P5:P20)</f>
        <v>431471.27695945976</v>
      </c>
      <c r="Q21" s="185">
        <f>SUM(Q5:Q20)</f>
        <v>428869.54909490433</v>
      </c>
      <c r="R21" s="185">
        <f>SUM(R5:R20)</f>
        <v>413480.31222702889</v>
      </c>
      <c r="S21" s="185">
        <f>SUM(S5:S20)</f>
        <v>345542.76068404887</v>
      </c>
      <c r="T21" s="185">
        <f>SUM(T5:T20)</f>
        <v>337107.61497778015</v>
      </c>
      <c r="U21" s="185">
        <f>SUM(U5:U20)</f>
        <v>318104.46493008384</v>
      </c>
      <c r="V21" s="185">
        <f>SUM(V5:V20)</f>
        <v>286497.94722531072</v>
      </c>
      <c r="W21" s="185">
        <f>SUM(W5:W20)</f>
        <v>268323.87832820159</v>
      </c>
      <c r="X21" s="185">
        <f>SUM(X5:X20)</f>
        <v>260164.76634005547</v>
      </c>
      <c r="Y21" s="185">
        <f>SUM(Y5:Y20)</f>
        <v>252542.83087833688</v>
      </c>
      <c r="Z21" s="185">
        <f>SUM(Z5:Z20)</f>
        <v>104703.9220387364</v>
      </c>
      <c r="AA21" s="185">
        <f>SUM(AA5:AA20)</f>
        <v>74815.800331845792</v>
      </c>
      <c r="AB21" s="185">
        <f>SUM(AB5:AB20)</f>
        <v>73810.670959582843</v>
      </c>
      <c r="AC21" s="185">
        <f>SUM(AC5:AC20)</f>
        <v>72236.754843327421</v>
      </c>
      <c r="AD21" s="185">
        <f>SUM(AD5:AD20)</f>
        <v>71902.565437115263</v>
      </c>
      <c r="AE21" s="185">
        <f>SUM(AE5:AE20)</f>
        <v>56432.889344900439</v>
      </c>
      <c r="AF21" s="185">
        <f>SUM(AF5:AF20)</f>
        <v>56305.834302414522</v>
      </c>
      <c r="AG21" s="185">
        <f>SUM(AG5:AG20)</f>
        <v>55213.276237783597</v>
      </c>
      <c r="AH21" s="185">
        <f>SUM(AH5:AH20)</f>
        <v>46423.170340031036</v>
      </c>
      <c r="AI21" s="185">
        <f>SUM(AI5:AI20)</f>
        <v>46271.869519603351</v>
      </c>
      <c r="AJ21" s="185">
        <f>SUM(AJ5:AJ20)</f>
        <v>1520.4766127853009</v>
      </c>
      <c r="AK21" s="185">
        <f>SUM(AK5:AK20)</f>
        <v>1520.4766127853009</v>
      </c>
      <c r="AL21" s="185">
        <f>SUM(AL5:AL20)</f>
        <v>1520.4766127853009</v>
      </c>
      <c r="AM21" s="185">
        <f>SUM(AM5:AM20)</f>
        <v>1520.4766127853009</v>
      </c>
      <c r="AN21" s="185">
        <f>SUM(AN5:AN20)</f>
        <v>1520.4766127853009</v>
      </c>
      <c r="AO21" s="185">
        <f>SUM(AO5:AO20)</f>
        <v>25.792387524251925</v>
      </c>
      <c r="AP21" s="185">
        <f>SUM(AP5:AP20)</f>
        <v>25.792387524251925</v>
      </c>
      <c r="AQ21" s="185">
        <f>SUM(AQ5:AQ20)</f>
        <v>25.792387524251925</v>
      </c>
      <c r="AR21" s="185">
        <f>SUM(AR5:AR20)</f>
        <v>25.792387524251925</v>
      </c>
      <c r="AS21" s="185">
        <f>SUM(AS5:AS20)</f>
        <v>25.792387524251925</v>
      </c>
      <c r="AT21" s="185">
        <f>SUM(AT5:AT20)</f>
        <v>25.792387524251925</v>
      </c>
      <c r="AU21" s="185">
        <f>SUM(AU5:AU20)</f>
        <v>25.792387524251925</v>
      </c>
      <c r="AV21" s="185">
        <f>SUM(AV5:AV20)</f>
        <v>25.792387524251925</v>
      </c>
      <c r="AW21" s="185">
        <f>SUM(AW5:AW20)</f>
        <v>25.792387524251925</v>
      </c>
      <c r="AX21" s="185">
        <f>SUM(AX5:AX20)</f>
        <v>25.792387524251925</v>
      </c>
      <c r="AY21" s="185">
        <f>SUM(AY5:AY20)</f>
        <v>25.792387524251925</v>
      </c>
      <c r="AZ21" s="185">
        <f>SUM(AZ5:AZ20)</f>
        <v>25.792387524251925</v>
      </c>
      <c r="BA21" s="185">
        <f>SUM(BA5:BA20)</f>
        <v>25.792387524251925</v>
      </c>
      <c r="BB21" s="185">
        <f>SUM(BB5:BB20)</f>
        <v>25.792387524251925</v>
      </c>
      <c r="BC21" s="185">
        <f>SUM(BC5:BC20)</f>
        <v>25.792387524251925</v>
      </c>
      <c r="BD21" s="185">
        <f>SUM(BD5:BD20)</f>
        <v>25.792387524251925</v>
      </c>
      <c r="BE21" s="185">
        <f>SUM(BE5:BE20)</f>
        <v>25.792387524251925</v>
      </c>
      <c r="BF21" s="185">
        <f>SUM(BF5:BF20)</f>
        <v>25.792387524251925</v>
      </c>
      <c r="BG21" s="185">
        <f>SUM(BG5:BG20)</f>
        <v>25.792387524251925</v>
      </c>
      <c r="BH21" s="185">
        <f>SUM(BH5:BH20)</f>
        <v>25.792387524251925</v>
      </c>
      <c r="BI21" s="185">
        <f>SUM(BI5:BI20)</f>
        <v>0</v>
      </c>
      <c r="BJ21" s="185">
        <f>SUM(BJ5:BJ20)</f>
        <v>0</v>
      </c>
      <c r="BK21" s="177">
        <f>SUM(BK5:BK20)</f>
        <v>6193212.4267078806</v>
      </c>
    </row>
    <row r="22" spans="1:63" x14ac:dyDescent="0.3">
      <c r="A22" s="183" t="s">
        <v>506</v>
      </c>
      <c r="B22" s="188"/>
      <c r="C22" s="189"/>
      <c r="D22" s="236"/>
      <c r="E22" s="92"/>
      <c r="F22" s="92"/>
      <c r="G22" s="92"/>
      <c r="H22" s="92"/>
      <c r="I22" s="92"/>
      <c r="J22" s="92"/>
      <c r="K22" s="177">
        <v>0</v>
      </c>
      <c r="L22" s="191">
        <f>K21-L21</f>
        <v>0</v>
      </c>
      <c r="M22" s="191">
        <f t="shared" ref="M22:BJ22" si="32">L21-M21</f>
        <v>1036.3254787223414</v>
      </c>
      <c r="N22" s="191">
        <f t="shared" si="32"/>
        <v>1858.1211915058084</v>
      </c>
      <c r="O22" s="191">
        <f t="shared" si="32"/>
        <v>3167.6551181698451</v>
      </c>
      <c r="P22" s="191">
        <f t="shared" si="32"/>
        <v>1439.6042181953089</v>
      </c>
      <c r="Q22" s="191">
        <f t="shared" si="32"/>
        <v>2601.7278645554325</v>
      </c>
      <c r="R22" s="191">
        <f t="shared" si="32"/>
        <v>15389.236867875443</v>
      </c>
      <c r="S22" s="191">
        <f t="shared" si="32"/>
        <v>67937.551542980014</v>
      </c>
      <c r="T22" s="191">
        <f t="shared" si="32"/>
        <v>8435.1457062687259</v>
      </c>
      <c r="U22" s="191">
        <f t="shared" si="32"/>
        <v>19003.150047696312</v>
      </c>
      <c r="V22" s="191">
        <f t="shared" si="32"/>
        <v>31606.517704773112</v>
      </c>
      <c r="W22" s="191">
        <f t="shared" si="32"/>
        <v>18174.068897109129</v>
      </c>
      <c r="X22" s="191">
        <f t="shared" si="32"/>
        <v>8159.11198814612</v>
      </c>
      <c r="Y22" s="191">
        <f t="shared" si="32"/>
        <v>7621.9354617185891</v>
      </c>
      <c r="Z22" s="191">
        <f t="shared" si="32"/>
        <v>147838.90883960048</v>
      </c>
      <c r="AA22" s="191">
        <f t="shared" si="32"/>
        <v>29888.121706890612</v>
      </c>
      <c r="AB22" s="191">
        <f t="shared" si="32"/>
        <v>1005.1293722629489</v>
      </c>
      <c r="AC22" s="191">
        <f t="shared" si="32"/>
        <v>1573.9161162554228</v>
      </c>
      <c r="AD22" s="191">
        <f t="shared" si="32"/>
        <v>334.18940621215734</v>
      </c>
      <c r="AE22" s="191">
        <f t="shared" si="32"/>
        <v>15469.676092214824</v>
      </c>
      <c r="AF22" s="191">
        <f t="shared" si="32"/>
        <v>127.05504248591751</v>
      </c>
      <c r="AG22" s="191">
        <f>Q21-AG21</f>
        <v>373656.27285712073</v>
      </c>
      <c r="AH22" s="191">
        <f t="shared" ref="AH22" si="33">AG21-AH21</f>
        <v>8790.1058977525608</v>
      </c>
      <c r="AI22" s="191">
        <f t="shared" ref="AI22" si="34">AH21-AI21</f>
        <v>151.30082042768481</v>
      </c>
      <c r="AJ22" s="191">
        <f t="shared" ref="AJ22" si="35">AI21-AJ21</f>
        <v>44751.392906818051</v>
      </c>
      <c r="AK22" s="191">
        <f t="shared" ref="AK22" si="36">AJ21-AK21</f>
        <v>0</v>
      </c>
      <c r="AL22" s="191">
        <f t="shared" ref="AL22" si="37">AK21-AL21</f>
        <v>0</v>
      </c>
      <c r="AM22" s="191">
        <f t="shared" ref="AM22" si="38">AL21-AM21</f>
        <v>0</v>
      </c>
      <c r="AN22" s="191">
        <f t="shared" ref="AN22" si="39">AM21-AN21</f>
        <v>0</v>
      </c>
      <c r="AO22" s="191">
        <f t="shared" ref="AO22" si="40">AN21-AO21</f>
        <v>1494.6842252610488</v>
      </c>
      <c r="AP22" s="191">
        <f t="shared" ref="AP22" si="41">AO21-AP21</f>
        <v>0</v>
      </c>
      <c r="AQ22" s="191">
        <f t="shared" ref="AQ22" si="42">AP21-AQ21</f>
        <v>0</v>
      </c>
      <c r="AR22" s="191">
        <f t="shared" ref="AR22" si="43">AQ21-AR21</f>
        <v>0</v>
      </c>
      <c r="AS22" s="191">
        <f t="shared" ref="AS22" si="44">AR21-AS21</f>
        <v>0</v>
      </c>
      <c r="AT22" s="191">
        <f t="shared" ref="AT22" si="45">AS21-AT21</f>
        <v>0</v>
      </c>
      <c r="AU22" s="191">
        <f t="shared" ref="AU22" si="46">AT21-AU21</f>
        <v>0</v>
      </c>
      <c r="AV22" s="191">
        <f>AF21-AV21</f>
        <v>56280.041914890273</v>
      </c>
      <c r="AW22" s="191">
        <f t="shared" si="32"/>
        <v>0</v>
      </c>
      <c r="AX22" s="191">
        <f t="shared" si="32"/>
        <v>0</v>
      </c>
      <c r="AY22" s="191">
        <f t="shared" si="32"/>
        <v>0</v>
      </c>
      <c r="AZ22" s="191">
        <f t="shared" si="32"/>
        <v>0</v>
      </c>
      <c r="BA22" s="191">
        <f t="shared" si="32"/>
        <v>0</v>
      </c>
      <c r="BB22" s="191">
        <f t="shared" si="32"/>
        <v>0</v>
      </c>
      <c r="BC22" s="191">
        <f t="shared" si="32"/>
        <v>0</v>
      </c>
      <c r="BD22" s="191">
        <f t="shared" si="32"/>
        <v>0</v>
      </c>
      <c r="BE22" s="191">
        <f t="shared" si="32"/>
        <v>0</v>
      </c>
      <c r="BF22" s="191">
        <f t="shared" si="32"/>
        <v>0</v>
      </c>
      <c r="BG22" s="191">
        <f t="shared" si="32"/>
        <v>0</v>
      </c>
      <c r="BH22" s="191">
        <f t="shared" si="32"/>
        <v>0</v>
      </c>
      <c r="BI22" s="191">
        <f t="shared" si="32"/>
        <v>25.792387524251925</v>
      </c>
      <c r="BJ22" s="191">
        <f t="shared" si="32"/>
        <v>0</v>
      </c>
      <c r="BK22" s="63"/>
    </row>
    <row r="23" spans="1:63" x14ac:dyDescent="0.3">
      <c r="A23" s="183" t="s">
        <v>507</v>
      </c>
      <c r="B23" s="188"/>
      <c r="C23" s="189"/>
      <c r="D23" s="190"/>
      <c r="E23" s="92"/>
      <c r="F23" s="92"/>
      <c r="G23" s="92"/>
      <c r="H23" s="92"/>
      <c r="I23" s="92"/>
      <c r="J23" s="92"/>
      <c r="K23" s="177">
        <f>$K$21-K21</f>
        <v>0</v>
      </c>
      <c r="L23" s="193">
        <f>$K$21-L21</f>
        <v>0</v>
      </c>
      <c r="M23" s="193">
        <f t="shared" ref="M23:BJ23" si="47">$K$21-M21</f>
        <v>1036.3254787223414</v>
      </c>
      <c r="N23" s="193">
        <f t="shared" si="47"/>
        <v>2894.4466702281497</v>
      </c>
      <c r="O23" s="193">
        <f t="shared" si="47"/>
        <v>6062.1017883979948</v>
      </c>
      <c r="P23" s="193">
        <f t="shared" si="47"/>
        <v>7501.7060065933038</v>
      </c>
      <c r="Q23" s="193">
        <f t="shared" si="47"/>
        <v>10103.433871148736</v>
      </c>
      <c r="R23" s="193">
        <f t="shared" si="47"/>
        <v>25492.670739024179</v>
      </c>
      <c r="S23" s="193">
        <f t="shared" si="47"/>
        <v>93430.222282004193</v>
      </c>
      <c r="T23" s="193">
        <f t="shared" si="47"/>
        <v>101865.36798827292</v>
      </c>
      <c r="U23" s="193">
        <f t="shared" si="47"/>
        <v>120868.51803596923</v>
      </c>
      <c r="V23" s="193">
        <f t="shared" si="47"/>
        <v>152475.03574074234</v>
      </c>
      <c r="W23" s="193">
        <f t="shared" si="47"/>
        <v>170649.10463785147</v>
      </c>
      <c r="X23" s="193">
        <f t="shared" si="47"/>
        <v>178808.21662599759</v>
      </c>
      <c r="Y23" s="193">
        <f t="shared" si="47"/>
        <v>186430.15208771618</v>
      </c>
      <c r="Z23" s="193">
        <f t="shared" si="47"/>
        <v>334269.06092731666</v>
      </c>
      <c r="AA23" s="193">
        <f t="shared" si="47"/>
        <v>364157.1826342073</v>
      </c>
      <c r="AB23" s="193">
        <f t="shared" si="47"/>
        <v>365162.31200647022</v>
      </c>
      <c r="AC23" s="193">
        <f t="shared" si="47"/>
        <v>366736.22812272562</v>
      </c>
      <c r="AD23" s="193">
        <f t="shared" si="47"/>
        <v>367070.4175289378</v>
      </c>
      <c r="AE23" s="193">
        <f t="shared" si="47"/>
        <v>382540.09362115263</v>
      </c>
      <c r="AF23" s="193">
        <f t="shared" si="47"/>
        <v>382667.14866363857</v>
      </c>
      <c r="AG23" s="193">
        <f t="shared" ref="AG23:AU23" si="48">$K$21-AG21</f>
        <v>383759.70672826946</v>
      </c>
      <c r="AH23" s="193">
        <f t="shared" si="48"/>
        <v>392549.81262602203</v>
      </c>
      <c r="AI23" s="193">
        <f t="shared" si="48"/>
        <v>392701.11344644974</v>
      </c>
      <c r="AJ23" s="193">
        <f t="shared" si="48"/>
        <v>437452.50635326776</v>
      </c>
      <c r="AK23" s="193">
        <f t="shared" si="48"/>
        <v>437452.50635326776</v>
      </c>
      <c r="AL23" s="193">
        <f t="shared" si="48"/>
        <v>437452.50635326776</v>
      </c>
      <c r="AM23" s="193">
        <f t="shared" si="48"/>
        <v>437452.50635326776</v>
      </c>
      <c r="AN23" s="193">
        <f t="shared" si="48"/>
        <v>437452.50635326776</v>
      </c>
      <c r="AO23" s="193">
        <f t="shared" si="48"/>
        <v>438947.1905785288</v>
      </c>
      <c r="AP23" s="193">
        <f t="shared" si="48"/>
        <v>438947.1905785288</v>
      </c>
      <c r="AQ23" s="193">
        <f t="shared" si="48"/>
        <v>438947.1905785288</v>
      </c>
      <c r="AR23" s="193">
        <f t="shared" si="48"/>
        <v>438947.1905785288</v>
      </c>
      <c r="AS23" s="193">
        <f t="shared" si="48"/>
        <v>438947.1905785288</v>
      </c>
      <c r="AT23" s="193">
        <f t="shared" si="48"/>
        <v>438947.1905785288</v>
      </c>
      <c r="AU23" s="193">
        <f t="shared" si="48"/>
        <v>438947.1905785288</v>
      </c>
      <c r="AV23" s="193">
        <f t="shared" si="47"/>
        <v>438947.1905785288</v>
      </c>
      <c r="AW23" s="193">
        <f t="shared" si="47"/>
        <v>438947.1905785288</v>
      </c>
      <c r="AX23" s="193">
        <f t="shared" si="47"/>
        <v>438947.1905785288</v>
      </c>
      <c r="AY23" s="193">
        <f t="shared" si="47"/>
        <v>438947.1905785288</v>
      </c>
      <c r="AZ23" s="193">
        <f t="shared" si="47"/>
        <v>438947.1905785288</v>
      </c>
      <c r="BA23" s="193">
        <f t="shared" si="47"/>
        <v>438947.1905785288</v>
      </c>
      <c r="BB23" s="193">
        <f t="shared" si="47"/>
        <v>438947.1905785288</v>
      </c>
      <c r="BC23" s="193">
        <f t="shared" si="47"/>
        <v>438947.1905785288</v>
      </c>
      <c r="BD23" s="193">
        <f t="shared" si="47"/>
        <v>438947.1905785288</v>
      </c>
      <c r="BE23" s="193">
        <f t="shared" si="47"/>
        <v>438947.1905785288</v>
      </c>
      <c r="BF23" s="193">
        <f t="shared" si="47"/>
        <v>438947.1905785288</v>
      </c>
      <c r="BG23" s="193">
        <f t="shared" si="47"/>
        <v>438947.1905785288</v>
      </c>
      <c r="BH23" s="193">
        <f t="shared" si="47"/>
        <v>438947.1905785288</v>
      </c>
      <c r="BI23" s="193">
        <f t="shared" si="47"/>
        <v>438972.98296605307</v>
      </c>
      <c r="BJ23" s="193">
        <f t="shared" si="47"/>
        <v>438972.98296605307</v>
      </c>
      <c r="BK23" s="64"/>
    </row>
    <row r="24" spans="1:63" x14ac:dyDescent="0.3">
      <c r="A24" s="196" t="s">
        <v>66</v>
      </c>
      <c r="B24" s="209">
        <f>SUMPRODUCT(B5:B20,C5:C20)/C21</f>
        <v>14.377641953500301</v>
      </c>
      <c r="C24" s="56"/>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V24" s="30"/>
    </row>
    <row r="25" spans="1:63" x14ac:dyDescent="0.3">
      <c r="A25" s="196" t="s">
        <v>377</v>
      </c>
      <c r="B25" s="209">
        <f>SUMPRODUCT(B5:B19,C5:C19)/(C21-C20)</f>
        <v>14.259146897221855</v>
      </c>
      <c r="C25" s="30"/>
      <c r="D25" s="30"/>
      <c r="E25" s="30"/>
      <c r="F25" s="30"/>
      <c r="G25" s="30"/>
      <c r="H25" s="30"/>
      <c r="I25" s="30"/>
      <c r="J25" s="30"/>
      <c r="K25" s="30"/>
      <c r="L25" s="30"/>
      <c r="M25" s="30"/>
      <c r="N25" s="30"/>
      <c r="O25" s="30"/>
      <c r="P25" s="30"/>
      <c r="Q25" s="30"/>
      <c r="R25" s="30"/>
      <c r="S25" s="30"/>
      <c r="T25" s="30"/>
      <c r="U25" s="30"/>
      <c r="V25" s="30"/>
      <c r="W25" s="30"/>
      <c r="X25" s="30"/>
      <c r="Y25" s="30"/>
    </row>
    <row r="26" spans="1:63" x14ac:dyDescent="0.3">
      <c r="W26" s="30"/>
    </row>
  </sheetData>
  <mergeCells count="5">
    <mergeCell ref="A3:A4"/>
    <mergeCell ref="B3:B4"/>
    <mergeCell ref="C3:C4"/>
    <mergeCell ref="D3:D4"/>
    <mergeCell ref="BK3:BK4"/>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96A3-FC66-4D26-A536-327894C37185}">
  <dimension ref="A1:AV40"/>
  <sheetViews>
    <sheetView workbookViewId="0">
      <selection activeCell="S16" sqref="S16"/>
    </sheetView>
    <sheetView workbookViewId="1"/>
  </sheetViews>
  <sheetFormatPr defaultRowHeight="15.75" x14ac:dyDescent="0.3"/>
  <cols>
    <col min="1" max="1" width="26.33203125" bestFit="1" customWidth="1"/>
    <col min="2" max="2" width="4.6640625" bestFit="1" customWidth="1"/>
    <col min="3" max="3" width="13.5546875" customWidth="1"/>
    <col min="4" max="4" width="4.6640625" bestFit="1" customWidth="1"/>
    <col min="5" max="10" width="7.77734375" hidden="1" customWidth="1"/>
    <col min="11" max="26" width="6.44140625" customWidth="1"/>
    <col min="27" max="47" width="7.77734375" customWidth="1"/>
    <col min="48" max="48" width="9.77734375" customWidth="1"/>
  </cols>
  <sheetData>
    <row r="1" spans="1:48" ht="15.75" customHeight="1" x14ac:dyDescent="0.3">
      <c r="A1" s="316" t="s">
        <v>404</v>
      </c>
    </row>
    <row r="2" spans="1:48" ht="15.75" customHeight="1" x14ac:dyDescent="0.3"/>
    <row r="3" spans="1:48" ht="15.75" customHeight="1" x14ac:dyDescent="0.3">
      <c r="A3" s="508" t="s">
        <v>32</v>
      </c>
      <c r="B3" s="510" t="s">
        <v>66</v>
      </c>
      <c r="C3" s="510" t="s">
        <v>282</v>
      </c>
      <c r="D3" s="510"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1" t="s">
        <v>1</v>
      </c>
    </row>
    <row r="4" spans="1:48" ht="15.75" customHeight="1" x14ac:dyDescent="0.3">
      <c r="A4" s="513"/>
      <c r="B4" s="512"/>
      <c r="C4" s="512"/>
      <c r="D4" s="511"/>
      <c r="E4" s="36">
        <v>2018</v>
      </c>
      <c r="F4" s="35">
        <f>E4+1</f>
        <v>2019</v>
      </c>
      <c r="G4" s="35">
        <f t="shared" ref="G4:AF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ref="AG4" si="1">AF4+1</f>
        <v>2046</v>
      </c>
      <c r="AH4" s="35">
        <f t="shared" ref="AH4" si="2">AG4+1</f>
        <v>2047</v>
      </c>
      <c r="AI4" s="35">
        <f t="shared" ref="AI4" si="3">AH4+1</f>
        <v>2048</v>
      </c>
      <c r="AJ4" s="35">
        <f t="shared" ref="AJ4" si="4">AI4+1</f>
        <v>2049</v>
      </c>
      <c r="AK4" s="35">
        <f t="shared" ref="AK4" si="5">AJ4+1</f>
        <v>2050</v>
      </c>
      <c r="AL4" s="35">
        <f t="shared" ref="AL4" si="6">AK4+1</f>
        <v>2051</v>
      </c>
      <c r="AM4" s="35">
        <f t="shared" ref="AM4" si="7">AL4+1</f>
        <v>2052</v>
      </c>
      <c r="AN4" s="35">
        <f t="shared" ref="AN4" si="8">AM4+1</f>
        <v>2053</v>
      </c>
      <c r="AO4" s="35">
        <f t="shared" ref="AO4" si="9">AN4+1</f>
        <v>2054</v>
      </c>
      <c r="AP4" s="35">
        <f t="shared" ref="AP4" si="10">AO4+1</f>
        <v>2055</v>
      </c>
      <c r="AQ4" s="35">
        <f t="shared" ref="AQ4" si="11">AP4+1</f>
        <v>2056</v>
      </c>
      <c r="AR4" s="35">
        <f t="shared" ref="AR4" si="12">AQ4+1</f>
        <v>2057</v>
      </c>
      <c r="AS4" s="35">
        <f t="shared" ref="AS4" si="13">AR4+1</f>
        <v>2058</v>
      </c>
      <c r="AT4" s="35">
        <f t="shared" ref="AT4" si="14">AS4+1</f>
        <v>2059</v>
      </c>
      <c r="AU4" s="35">
        <f t="shared" ref="AU4" si="15">AT4+1</f>
        <v>2060</v>
      </c>
      <c r="AV4" s="493"/>
    </row>
    <row r="5" spans="1:48" ht="15.75" customHeight="1" x14ac:dyDescent="0.3">
      <c r="A5" s="202" t="s">
        <v>43</v>
      </c>
      <c r="B5" s="203">
        <f>'Retail Products'!B10</f>
        <v>9.17650154121349</v>
      </c>
      <c r="C5" s="204">
        <f>'Retail Products'!C7</f>
        <v>101712.8392</v>
      </c>
      <c r="D5" s="205">
        <f>'Retail Products'!D7</f>
        <v>0.88984495381188811</v>
      </c>
      <c r="E5" s="23"/>
      <c r="F5" s="23"/>
      <c r="G5" s="23"/>
      <c r="H5" s="23"/>
      <c r="I5" s="23"/>
      <c r="J5" s="23"/>
      <c r="K5" s="180">
        <f>'Retail Products'!K7</f>
        <v>90508.656700000007</v>
      </c>
      <c r="L5" s="180">
        <f>'Retail Products'!L7</f>
        <v>90508.656700000007</v>
      </c>
      <c r="M5" s="180">
        <f>'Retail Products'!M7</f>
        <v>90508.656700000007</v>
      </c>
      <c r="N5" s="180">
        <f>'Retail Products'!N7</f>
        <v>90508.656700000007</v>
      </c>
      <c r="O5" s="180">
        <f>'Retail Products'!O7</f>
        <v>90501.811700000006</v>
      </c>
      <c r="P5" s="180">
        <f>'Retail Products'!P7</f>
        <v>90485.840100000016</v>
      </c>
      <c r="Q5" s="180">
        <f>'Retail Products'!Q7</f>
        <v>90485.840100000016</v>
      </c>
      <c r="R5" s="180">
        <f>'Retail Products'!R7</f>
        <v>84324.851900000009</v>
      </c>
      <c r="S5" s="180">
        <f>'Retail Products'!S7</f>
        <v>30707.263300000006</v>
      </c>
      <c r="T5" s="180">
        <f>'Retail Products'!T7</f>
        <v>26096.9732</v>
      </c>
      <c r="U5" s="180">
        <f>'Retail Products'!U7</f>
        <v>22917.9522</v>
      </c>
      <c r="V5" s="180">
        <f>'Retail Products'!V7</f>
        <v>8586.280999999999</v>
      </c>
      <c r="W5" s="180">
        <f>'Retail Products'!W7</f>
        <v>7717.1079</v>
      </c>
      <c r="X5" s="180">
        <f>'Retail Products'!X7</f>
        <v>7717.1079</v>
      </c>
      <c r="Y5" s="180">
        <f>'Retail Products'!Y7</f>
        <v>7432.1377000000002</v>
      </c>
      <c r="Z5" s="180">
        <f>'Retail Products'!Z7</f>
        <v>789.83549999999991</v>
      </c>
      <c r="AA5" s="180">
        <f>'Retail Products'!AA7</f>
        <v>600.03160000000003</v>
      </c>
      <c r="AB5" s="180">
        <f>'Retail Products'!AB7</f>
        <v>600.03160000000003</v>
      </c>
      <c r="AC5" s="180">
        <f>'Retail Products'!AC7</f>
        <v>600.03160000000003</v>
      </c>
      <c r="AD5" s="180">
        <f>'Retail Products'!AD7</f>
        <v>491.74720000000002</v>
      </c>
      <c r="AE5" s="180">
        <f>'Retail Products'!AE7</f>
        <v>8.9245999999999999</v>
      </c>
      <c r="AF5" s="180">
        <f>'Retail Products'!AF7</f>
        <v>0</v>
      </c>
      <c r="AG5" s="180">
        <f>'Retail Products'!AG7</f>
        <v>0</v>
      </c>
      <c r="AH5" s="180">
        <f>'Retail Products'!AH7</f>
        <v>0</v>
      </c>
      <c r="AI5" s="180">
        <f>'Retail Products'!AI7</f>
        <v>0</v>
      </c>
      <c r="AJ5" s="180">
        <f>'Retail Products'!AJ7</f>
        <v>0</v>
      </c>
      <c r="AK5" s="180">
        <f>'Retail Products'!AK7</f>
        <v>0</v>
      </c>
      <c r="AL5" s="180">
        <f>'Retail Products'!AL7</f>
        <v>0</v>
      </c>
      <c r="AM5" s="180">
        <f>'Retail Products'!AM7</f>
        <v>0</v>
      </c>
      <c r="AN5" s="180">
        <f>'Retail Products'!AN7</f>
        <v>0</v>
      </c>
      <c r="AO5" s="180">
        <f>'Retail Products'!AO7</f>
        <v>0</v>
      </c>
      <c r="AP5" s="180">
        <f>'Retail Products'!AP7</f>
        <v>0</v>
      </c>
      <c r="AQ5" s="180">
        <f>'Retail Products'!AQ7</f>
        <v>0</v>
      </c>
      <c r="AR5" s="180">
        <f>'Retail Products'!AR7</f>
        <v>0</v>
      </c>
      <c r="AS5" s="180">
        <f>'Retail Products'!AS7</f>
        <v>0</v>
      </c>
      <c r="AT5" s="180">
        <f>'Retail Products'!AT7</f>
        <v>0</v>
      </c>
      <c r="AU5" s="180">
        <f>'Retail Products'!AU7</f>
        <v>0</v>
      </c>
      <c r="AV5" s="211">
        <f t="shared" ref="AV5:AV11" si="16">SUM(E5:AU5)</f>
        <v>832098.3959</v>
      </c>
    </row>
    <row r="6" spans="1:48" ht="15.75" customHeight="1" x14ac:dyDescent="0.3">
      <c r="A6" s="202" t="s">
        <v>726</v>
      </c>
      <c r="B6" s="203">
        <f>'Income Qualified'!B15</f>
        <v>15.326649199463866</v>
      </c>
      <c r="C6" s="204">
        <f>'Income Qualified'!C12</f>
        <v>6971.5453172698071</v>
      </c>
      <c r="D6" s="205">
        <f>'Income Qualified'!D12</f>
        <v>0.99990459694466183</v>
      </c>
      <c r="E6" s="23"/>
      <c r="F6" s="23"/>
      <c r="G6" s="23"/>
      <c r="H6" s="23"/>
      <c r="I6" s="23"/>
      <c r="J6" s="23"/>
      <c r="K6" s="180">
        <f>'Income Qualified'!K12</f>
        <v>6970.8802105461109</v>
      </c>
      <c r="L6" s="180">
        <f>'Income Qualified'!L12</f>
        <v>6970.8802105461109</v>
      </c>
      <c r="M6" s="180">
        <f>'Income Qualified'!M12</f>
        <v>6970.8802105461109</v>
      </c>
      <c r="N6" s="180">
        <f>'Income Qualified'!N12</f>
        <v>6969.7474567720355</v>
      </c>
      <c r="O6" s="180">
        <f>'Income Qualified'!O12</f>
        <v>6969.7474567720355</v>
      </c>
      <c r="P6" s="180">
        <f>'Income Qualified'!P12</f>
        <v>6969.7474567720355</v>
      </c>
      <c r="Q6" s="180">
        <f>'Income Qualified'!Q12</f>
        <v>6160.7916091328016</v>
      </c>
      <c r="R6" s="180">
        <f>'Income Qualified'!R12</f>
        <v>5834.8071382838543</v>
      </c>
      <c r="S6" s="180">
        <f>'Income Qualified'!S12</f>
        <v>5170.5696150610484</v>
      </c>
      <c r="T6" s="180">
        <f>'Income Qualified'!T12</f>
        <v>4429.8592054610481</v>
      </c>
      <c r="U6" s="180">
        <f>'Income Qualified'!U12</f>
        <v>4033.8150374670158</v>
      </c>
      <c r="V6" s="180">
        <f>'Income Qualified'!V12</f>
        <v>3406.1047680966617</v>
      </c>
      <c r="W6" s="180">
        <f>'Income Qualified'!W12</f>
        <v>3396.8173444238919</v>
      </c>
      <c r="X6" s="180">
        <f>'Income Qualified'!X12</f>
        <v>3396.8173444238919</v>
      </c>
      <c r="Y6" s="180">
        <f>'Income Qualified'!Y12</f>
        <v>3396.8173444238919</v>
      </c>
      <c r="Z6" s="180">
        <f>'Income Qualified'!Z12</f>
        <v>2977.3826038986463</v>
      </c>
      <c r="AA6" s="180">
        <f>'Income Qualified'!AA12</f>
        <v>1542.8609211775181</v>
      </c>
      <c r="AB6" s="180">
        <f>'Income Qualified'!AB12</f>
        <v>1542.8609211775181</v>
      </c>
      <c r="AC6" s="180">
        <f>'Income Qualified'!AC12</f>
        <v>1499.6152436737257</v>
      </c>
      <c r="AD6" s="180">
        <f>'Income Qualified'!AD12</f>
        <v>1290.5200332946827</v>
      </c>
      <c r="AE6" s="180">
        <f>'Income Qualified'!AE12</f>
        <v>742.58287132643159</v>
      </c>
      <c r="AF6" s="180">
        <f>'Income Qualified'!AF12</f>
        <v>742.58287132643159</v>
      </c>
      <c r="AG6" s="180">
        <f>'Income Qualified'!AG12</f>
        <v>742.58287132643159</v>
      </c>
      <c r="AH6" s="180">
        <f>'Income Qualified'!AH12</f>
        <v>742.58287132643159</v>
      </c>
      <c r="AI6" s="180">
        <f>'Income Qualified'!AI12</f>
        <v>742.58287132643159</v>
      </c>
      <c r="AJ6" s="180">
        <f>'Income Qualified'!AJ12</f>
        <v>742.53913101206535</v>
      </c>
      <c r="AK6" s="180">
        <f>'Income Qualified'!AK12</f>
        <v>742.53913101206535</v>
      </c>
      <c r="AL6" s="180">
        <f>'Income Qualified'!AL12</f>
        <v>742.53913101206535</v>
      </c>
      <c r="AM6" s="180">
        <f>'Income Qualified'!AM12</f>
        <v>742.53913101206535</v>
      </c>
      <c r="AN6" s="180">
        <f>'Income Qualified'!AN12</f>
        <v>742.53913101206535</v>
      </c>
      <c r="AO6" s="180">
        <f>'Income Qualified'!AO12</f>
        <v>0</v>
      </c>
      <c r="AP6" s="180">
        <f>'Income Qualified'!AP12</f>
        <v>0</v>
      </c>
      <c r="AQ6" s="180">
        <f>'Income Qualified'!AQ12</f>
        <v>0</v>
      </c>
      <c r="AR6" s="180">
        <f>'Income Qualified'!AR12</f>
        <v>0</v>
      </c>
      <c r="AS6" s="180">
        <f>'Income Qualified'!AS12</f>
        <v>0</v>
      </c>
      <c r="AT6" s="180">
        <f>'Income Qualified'!AT12</f>
        <v>0</v>
      </c>
      <c r="AU6" s="180">
        <f>'Income Qualified'!AU12</f>
        <v>0</v>
      </c>
      <c r="AV6" s="211">
        <f t="shared" si="16"/>
        <v>97327.132143643117</v>
      </c>
    </row>
    <row r="7" spans="1:48" ht="15.75" customHeight="1" x14ac:dyDescent="0.3">
      <c r="A7" s="202" t="s">
        <v>110</v>
      </c>
      <c r="B7" s="203">
        <f>Multifamily!B11</f>
        <v>12.953958456328809</v>
      </c>
      <c r="C7" s="204">
        <f>Multifamily!C8</f>
        <v>14665.475988975655</v>
      </c>
      <c r="D7" s="205">
        <f>Multifamily!D8</f>
        <v>0.99269147889174258</v>
      </c>
      <c r="E7" s="23"/>
      <c r="F7" s="23"/>
      <c r="G7" s="23"/>
      <c r="H7" s="23"/>
      <c r="I7" s="23"/>
      <c r="J7" s="23"/>
      <c r="K7" s="180">
        <f>Multifamily!K8</f>
        <v>14558.293048147585</v>
      </c>
      <c r="L7" s="180">
        <f>Multifamily!L8</f>
        <v>14558.293048147585</v>
      </c>
      <c r="M7" s="180">
        <f>Multifamily!M8</f>
        <v>14558.293048147585</v>
      </c>
      <c r="N7" s="180">
        <f>Multifamily!N8</f>
        <v>14558.293048147585</v>
      </c>
      <c r="O7" s="180">
        <f>Multifamily!O8</f>
        <v>14558.293048147585</v>
      </c>
      <c r="P7" s="180">
        <f>Multifamily!P8</f>
        <v>14558.293048147585</v>
      </c>
      <c r="Q7" s="180">
        <f>Multifamily!Q8</f>
        <v>14288.017927324427</v>
      </c>
      <c r="R7" s="180">
        <f>Multifamily!R8</f>
        <v>13969.768527324428</v>
      </c>
      <c r="S7" s="180">
        <f>Multifamily!S8</f>
        <v>12854.449873625246</v>
      </c>
      <c r="T7" s="180">
        <f>Multifamily!T8</f>
        <v>11659.399410425243</v>
      </c>
      <c r="U7" s="180">
        <f>Multifamily!U8</f>
        <v>9182.5964909124195</v>
      </c>
      <c r="V7" s="180">
        <f>Multifamily!V8</f>
        <v>6831.2525898237327</v>
      </c>
      <c r="W7" s="180">
        <f>Multifamily!W8</f>
        <v>6831.2525898237327</v>
      </c>
      <c r="X7" s="180">
        <f>Multifamily!X8</f>
        <v>6831.2525898237327</v>
      </c>
      <c r="Y7" s="180">
        <f>Multifamily!Y8</f>
        <v>6831.1644500614875</v>
      </c>
      <c r="Z7" s="180">
        <f>Multifamily!Z8</f>
        <v>6424.9311044614897</v>
      </c>
      <c r="AA7" s="180">
        <f>Multifamily!AA8</f>
        <v>386.397111000579</v>
      </c>
      <c r="AB7" s="180">
        <f>Multifamily!AB8</f>
        <v>386.397111000579</v>
      </c>
      <c r="AC7" s="180">
        <f>Multifamily!AC8</f>
        <v>386.397111000579</v>
      </c>
      <c r="AD7" s="180">
        <f>Multifamily!AD8</f>
        <v>386.397111000579</v>
      </c>
      <c r="AE7" s="180">
        <f>Multifamily!AE8</f>
        <v>92.557795692146399</v>
      </c>
      <c r="AF7" s="180">
        <f>Multifamily!AF8</f>
        <v>92.557795692146399</v>
      </c>
      <c r="AG7" s="180">
        <f>Multifamily!AG8</f>
        <v>92.557795692146399</v>
      </c>
      <c r="AH7" s="180">
        <f>Multifamily!AH8</f>
        <v>92.557795692146399</v>
      </c>
      <c r="AI7" s="180">
        <f>Multifamily!AI8</f>
        <v>92.557795692146399</v>
      </c>
      <c r="AJ7" s="180">
        <f>Multifamily!AJ8</f>
        <v>92.557795692146399</v>
      </c>
      <c r="AK7" s="180">
        <f>Multifamily!AK8</f>
        <v>92.557795692146399</v>
      </c>
      <c r="AL7" s="180">
        <f>Multifamily!AL8</f>
        <v>92.557795692146399</v>
      </c>
      <c r="AM7" s="180">
        <f>Multifamily!AM8</f>
        <v>92.557795692146399</v>
      </c>
      <c r="AN7" s="180">
        <f>Multifamily!AN8</f>
        <v>92.557795692146399</v>
      </c>
      <c r="AO7" s="180">
        <f>Multifamily!AO8</f>
        <v>0</v>
      </c>
      <c r="AP7" s="180">
        <f>Multifamily!AP8</f>
        <v>0</v>
      </c>
      <c r="AQ7" s="180">
        <f>Multifamily!AQ8</f>
        <v>0</v>
      </c>
      <c r="AR7" s="180">
        <f>Multifamily!AR8</f>
        <v>0</v>
      </c>
      <c r="AS7" s="180">
        <f>Multifamily!AS8</f>
        <v>0</v>
      </c>
      <c r="AT7" s="180">
        <f>Multifamily!AT8</f>
        <v>0</v>
      </c>
      <c r="AU7" s="180">
        <f>Multifamily!AU8</f>
        <v>0</v>
      </c>
      <c r="AV7" s="361">
        <f t="shared" si="16"/>
        <v>185525.01024341525</v>
      </c>
    </row>
    <row r="8" spans="1:48" ht="15.75" customHeight="1" x14ac:dyDescent="0.3">
      <c r="A8" s="202" t="s">
        <v>226</v>
      </c>
      <c r="B8" s="203">
        <f>'Market Rate Single Family'!B11</f>
        <v>16.095687202009731</v>
      </c>
      <c r="C8" s="204">
        <f>'Market Rate Single Family'!C8</f>
        <v>11492.407410064987</v>
      </c>
      <c r="D8" s="205">
        <f>'Market Rate Single Family'!D8</f>
        <v>0.77995488610926689</v>
      </c>
      <c r="E8" s="23"/>
      <c r="F8" s="23"/>
      <c r="G8" s="23"/>
      <c r="H8" s="23"/>
      <c r="I8" s="23"/>
      <c r="J8" s="23"/>
      <c r="K8" s="180">
        <f>'Market Rate Single Family'!K8</f>
        <v>8963.559312638532</v>
      </c>
      <c r="L8" s="180">
        <f>'Market Rate Single Family'!L8</f>
        <v>8963.559312638532</v>
      </c>
      <c r="M8" s="180">
        <f>'Market Rate Single Family'!M8</f>
        <v>8963.559312638532</v>
      </c>
      <c r="N8" s="180">
        <f>'Market Rate Single Family'!N8</f>
        <v>8963.559312638532</v>
      </c>
      <c r="O8" s="180">
        <f>'Market Rate Single Family'!O8</f>
        <v>8963.559312638532</v>
      </c>
      <c r="P8" s="180">
        <f>'Market Rate Single Family'!P8</f>
        <v>8963.559312638532</v>
      </c>
      <c r="Q8" s="180">
        <f>'Market Rate Single Family'!Q8</f>
        <v>8963.559312638532</v>
      </c>
      <c r="R8" s="180">
        <f>'Market Rate Single Family'!R8</f>
        <v>8963.559312638532</v>
      </c>
      <c r="S8" s="180">
        <f>'Market Rate Single Family'!S8</f>
        <v>8963.559312638532</v>
      </c>
      <c r="T8" s="180">
        <f>'Market Rate Single Family'!T8</f>
        <v>8963.559312638532</v>
      </c>
      <c r="U8" s="180">
        <f>'Market Rate Single Family'!U8</f>
        <v>8948.94656221285</v>
      </c>
      <c r="V8" s="180">
        <f>'Market Rate Single Family'!V8</f>
        <v>8638.6529919785007</v>
      </c>
      <c r="W8" s="180">
        <f>'Market Rate Single Family'!W8</f>
        <v>8638.6529919785007</v>
      </c>
      <c r="X8" s="180">
        <f>'Market Rate Single Family'!X8</f>
        <v>8638.6529919785007</v>
      </c>
      <c r="Y8" s="180">
        <f>'Market Rate Single Family'!Y8</f>
        <v>8638.6529919785007</v>
      </c>
      <c r="Z8" s="180">
        <f>'Market Rate Single Family'!Z8</f>
        <v>8169.9188266389801</v>
      </c>
      <c r="AA8" s="180">
        <f>'Market Rate Single Family'!AA8</f>
        <v>944.44492066623434</v>
      </c>
      <c r="AB8" s="180">
        <f>'Market Rate Single Family'!AB8</f>
        <v>944.44492066623434</v>
      </c>
      <c r="AC8" s="180">
        <f>'Market Rate Single Family'!AC8</f>
        <v>103.71327516585981</v>
      </c>
      <c r="AD8" s="180">
        <f>'Market Rate Single Family'!AD8</f>
        <v>89.294808984385682</v>
      </c>
      <c r="AE8" s="180">
        <f>'Market Rate Single Family'!AE8</f>
        <v>58.457912406047122</v>
      </c>
      <c r="AF8" s="180">
        <f>'Market Rate Single Family'!AF8</f>
        <v>58.457912406047122</v>
      </c>
      <c r="AG8" s="180">
        <f>'Market Rate Single Family'!AG8</f>
        <v>58.457912406047122</v>
      </c>
      <c r="AH8" s="180">
        <f>'Market Rate Single Family'!AH8</f>
        <v>58.457912406047122</v>
      </c>
      <c r="AI8" s="180">
        <f>'Market Rate Single Family'!AI8</f>
        <v>58.457912406047122</v>
      </c>
      <c r="AJ8" s="180">
        <f>'Market Rate Single Family'!AJ8</f>
        <v>58.457912406047122</v>
      </c>
      <c r="AK8" s="180">
        <f>'Market Rate Single Family'!AK8</f>
        <v>58.457912406047122</v>
      </c>
      <c r="AL8" s="180">
        <f>'Market Rate Single Family'!AL8</f>
        <v>58.457912406047122</v>
      </c>
      <c r="AM8" s="180">
        <f>'Market Rate Single Family'!AM8</f>
        <v>58.457912406047122</v>
      </c>
      <c r="AN8" s="180">
        <f>'Market Rate Single Family'!AN8</f>
        <v>58.457912406047122</v>
      </c>
      <c r="AO8" s="180">
        <f>'Market Rate Single Family'!AO8</f>
        <v>0</v>
      </c>
      <c r="AP8" s="180">
        <f>'Market Rate Single Family'!AP8</f>
        <v>0</v>
      </c>
      <c r="AQ8" s="180">
        <f>'Market Rate Single Family'!AQ8</f>
        <v>0</v>
      </c>
      <c r="AR8" s="180">
        <f>'Market Rate Single Family'!AR8</f>
        <v>0</v>
      </c>
      <c r="AS8" s="180">
        <f>'Market Rate Single Family'!AS8</f>
        <v>0</v>
      </c>
      <c r="AT8" s="180">
        <f>'Market Rate Single Family'!AT8</f>
        <v>0</v>
      </c>
      <c r="AU8" s="180">
        <f>'Market Rate Single Family'!AU8</f>
        <v>0</v>
      </c>
      <c r="AV8" s="361">
        <f t="shared" si="16"/>
        <v>143975.54753269424</v>
      </c>
    </row>
    <row r="9" spans="1:48" ht="15.75" customHeight="1" x14ac:dyDescent="0.3">
      <c r="A9" s="202" t="s">
        <v>227</v>
      </c>
      <c r="B9" s="203">
        <f>Kits!B15</f>
        <v>9.2820889180485349</v>
      </c>
      <c r="C9" s="204">
        <f>Kits!C12</f>
        <v>13789.205666391663</v>
      </c>
      <c r="D9" s="205">
        <f>Kits!D12</f>
        <v>1</v>
      </c>
      <c r="E9" s="23"/>
      <c r="F9" s="23"/>
      <c r="G9" s="23"/>
      <c r="H9" s="23"/>
      <c r="I9" s="23"/>
      <c r="J9" s="23"/>
      <c r="K9" s="180">
        <f>Kits!K12</f>
        <v>13789.205666391663</v>
      </c>
      <c r="L9" s="180">
        <f>Kits!L12</f>
        <v>13789.205666391663</v>
      </c>
      <c r="M9" s="180">
        <f>Kits!M12</f>
        <v>12825.019493755157</v>
      </c>
      <c r="N9" s="180">
        <f>Kits!N12</f>
        <v>12825.019493755157</v>
      </c>
      <c r="O9" s="180">
        <f>Kits!O12</f>
        <v>12825.019493755157</v>
      </c>
      <c r="P9" s="180">
        <f>Kits!P12</f>
        <v>12825.019493755157</v>
      </c>
      <c r="Q9" s="180">
        <f>Kits!Q12</f>
        <v>12825.019493755157</v>
      </c>
      <c r="R9" s="180">
        <f>Kits!R12</f>
        <v>11241.416794683155</v>
      </c>
      <c r="S9" s="180">
        <f>Kits!S12</f>
        <v>6280.141125914337</v>
      </c>
      <c r="T9" s="180">
        <f>Kits!T12</f>
        <v>6280.141125914337</v>
      </c>
      <c r="U9" s="180">
        <f>Kits!U12</f>
        <v>1476.6134299476194</v>
      </c>
      <c r="V9" s="180">
        <f>Kits!V12</f>
        <v>1476.6134299476194</v>
      </c>
      <c r="W9" s="180">
        <f>Kits!W12</f>
        <v>1476.6134299476194</v>
      </c>
      <c r="X9" s="180">
        <f>Kits!X12</f>
        <v>1476.6134299476194</v>
      </c>
      <c r="Y9" s="180">
        <f>Kits!Y12</f>
        <v>1476.6134299476194</v>
      </c>
      <c r="Z9" s="180">
        <f>Kits!Z12</f>
        <v>1017.4424009226192</v>
      </c>
      <c r="AA9" s="180">
        <f>Kits!AA12</f>
        <v>1017.4424009226192</v>
      </c>
      <c r="AB9" s="180">
        <f>Kits!AB12</f>
        <v>1017.4424009226192</v>
      </c>
      <c r="AC9" s="180">
        <f>Kits!AC12</f>
        <v>1017.4424009226192</v>
      </c>
      <c r="AD9" s="180">
        <f>Kits!AD12</f>
        <v>1017.4424009226192</v>
      </c>
      <c r="AE9" s="180">
        <f>Kits!AE12</f>
        <v>0</v>
      </c>
      <c r="AF9" s="180">
        <f>Kits!AF12</f>
        <v>0</v>
      </c>
      <c r="AG9" s="180">
        <f>Kits!AG12</f>
        <v>0</v>
      </c>
      <c r="AH9" s="180">
        <f>Kits!AH12</f>
        <v>0</v>
      </c>
      <c r="AI9" s="180">
        <f>Kits!AI12</f>
        <v>0</v>
      </c>
      <c r="AJ9" s="180">
        <f>Kits!AJ12</f>
        <v>0</v>
      </c>
      <c r="AK9" s="180">
        <f>Kits!AK12</f>
        <v>0</v>
      </c>
      <c r="AL9" s="180">
        <f>Kits!AL12</f>
        <v>0</v>
      </c>
      <c r="AM9" s="180">
        <f>Kits!AM12</f>
        <v>0</v>
      </c>
      <c r="AN9" s="180">
        <f>Kits!AN12</f>
        <v>0</v>
      </c>
      <c r="AO9" s="180">
        <f>Kits!AO12</f>
        <v>0</v>
      </c>
      <c r="AP9" s="180">
        <f>Kits!AP12</f>
        <v>0</v>
      </c>
      <c r="AQ9" s="180">
        <f>Kits!AQ12</f>
        <v>0</v>
      </c>
      <c r="AR9" s="180">
        <f>Kits!AR12</f>
        <v>0</v>
      </c>
      <c r="AS9" s="180">
        <f>Kits!AS12</f>
        <v>0</v>
      </c>
      <c r="AT9" s="180">
        <f>Kits!AT12</f>
        <v>0</v>
      </c>
      <c r="AU9" s="180">
        <f>Kits!AU12</f>
        <v>0</v>
      </c>
      <c r="AV9" s="361">
        <f t="shared" si="16"/>
        <v>127975.48700242216</v>
      </c>
    </row>
    <row r="10" spans="1:48" ht="15.75" customHeight="1" x14ac:dyDescent="0.3">
      <c r="A10" s="202" t="s">
        <v>141</v>
      </c>
      <c r="B10" s="203">
        <f>SUMPRODUCT(Carryover!B5:B8,Carryover!C5:C8)/SUM(Carryover!C5:C8)</f>
        <v>9.6910732194337328</v>
      </c>
      <c r="C10" s="204">
        <f>SUM(Carryover!C5:C8)</f>
        <v>10263.582938596004</v>
      </c>
      <c r="D10" s="205">
        <f>K10/C10</f>
        <v>0.81326641036105285</v>
      </c>
      <c r="E10" s="23"/>
      <c r="F10" s="23"/>
      <c r="G10" s="23"/>
      <c r="H10" s="23"/>
      <c r="I10" s="23"/>
      <c r="J10" s="23"/>
      <c r="K10" s="180">
        <f>SUM(Carryover!K5:K8)</f>
        <v>8347.0272539149191</v>
      </c>
      <c r="L10" s="180">
        <f>SUM(Carryover!L5:L8)</f>
        <v>8347.0272539149191</v>
      </c>
      <c r="M10" s="180">
        <f>SUM(Carryover!M5:M8)</f>
        <v>8347.0272539149191</v>
      </c>
      <c r="N10" s="180">
        <f>SUM(Carryover!N5:N8)</f>
        <v>8347.0272539149191</v>
      </c>
      <c r="O10" s="180">
        <f>SUM(Carryover!O5:O8)</f>
        <v>6351.4952990244092</v>
      </c>
      <c r="P10" s="180">
        <f>SUM(Carryover!P5:P8)</f>
        <v>6205.7685996212595</v>
      </c>
      <c r="Q10" s="180">
        <f>SUM(Carryover!Q5:Q8)</f>
        <v>6138.866291801839</v>
      </c>
      <c r="R10" s="180">
        <f>SUM(Carryover!R5:R8)</f>
        <v>4998.269291208132</v>
      </c>
      <c r="S10" s="180">
        <f>SUM(Carryover!S5:S8)</f>
        <v>4944.2339336237401</v>
      </c>
      <c r="T10" s="180">
        <f>SUM(Carryover!T5:T8)</f>
        <v>4944.2339336237401</v>
      </c>
      <c r="U10" s="180">
        <f>SUM(Carryover!U5:U8)</f>
        <v>72.213875615056168</v>
      </c>
      <c r="V10" s="180">
        <f>SUM(Carryover!V5:V8)</f>
        <v>72.122694296566991</v>
      </c>
      <c r="W10" s="180">
        <f>SUM(Carryover!W5:W8)</f>
        <v>71.974050912452924</v>
      </c>
      <c r="X10" s="180">
        <f>SUM(Carryover!X5:X8)</f>
        <v>71.974050912452924</v>
      </c>
      <c r="Y10" s="180">
        <f>SUM(Carryover!Y5:Y8)</f>
        <v>57.383277051834355</v>
      </c>
      <c r="Z10" s="180">
        <f>SUM(Carryover!Z5:Z8)</f>
        <v>0</v>
      </c>
      <c r="AA10" s="180">
        <f>SUM(Carryover!AA5:AA8)</f>
        <v>0</v>
      </c>
      <c r="AB10" s="180">
        <f>SUM(Carryover!AB5:AB8)</f>
        <v>0</v>
      </c>
      <c r="AC10" s="180">
        <f>SUM(Carryover!AC5:AC8)</f>
        <v>0</v>
      </c>
      <c r="AD10" s="180">
        <f>SUM(Carryover!AD5:AD8)</f>
        <v>0</v>
      </c>
      <c r="AE10" s="180">
        <f>SUM(Carryover!AE5:AE8)</f>
        <v>0</v>
      </c>
      <c r="AF10" s="180">
        <f>SUM(Carryover!AF5:AF8)</f>
        <v>0</v>
      </c>
      <c r="AG10" s="180">
        <f>SUM(Carryover!AG5:AG8)</f>
        <v>0</v>
      </c>
      <c r="AH10" s="180">
        <f>SUM(Carryover!AH5:AH8)</f>
        <v>0</v>
      </c>
      <c r="AI10" s="180">
        <f>SUM(Carryover!AI5:AI8)</f>
        <v>0</v>
      </c>
      <c r="AJ10" s="180">
        <f>SUM(Carryover!AJ5:AJ8)</f>
        <v>0</v>
      </c>
      <c r="AK10" s="180">
        <f>SUM(Carryover!AK5:AK8)</f>
        <v>0</v>
      </c>
      <c r="AL10" s="180">
        <f>SUM(Carryover!AL5:AL8)</f>
        <v>0</v>
      </c>
      <c r="AM10" s="180">
        <f>SUM(Carryover!AM5:AM8)</f>
        <v>0</v>
      </c>
      <c r="AN10" s="180">
        <f>SUM(Carryover!AN5:AN8)</f>
        <v>0</v>
      </c>
      <c r="AO10" s="180">
        <f>SUM(Carryover!AO5:AO8)</f>
        <v>0</v>
      </c>
      <c r="AP10" s="180">
        <f>SUM(Carryover!AP5:AP8)</f>
        <v>0</v>
      </c>
      <c r="AQ10" s="180">
        <f>SUM(Carryover!AQ5:AQ8)</f>
        <v>0</v>
      </c>
      <c r="AR10" s="180">
        <f>SUM(Carryover!AR5:AR8)</f>
        <v>0</v>
      </c>
      <c r="AS10" s="180">
        <f>SUM(Carryover!AS5:AS8)</f>
        <v>0</v>
      </c>
      <c r="AT10" s="180">
        <f>SUM(Carryover!AT5:AT8)</f>
        <v>0</v>
      </c>
      <c r="AU10" s="180">
        <f>SUM(Carryover!AU5:AU8)</f>
        <v>0</v>
      </c>
      <c r="AV10" s="361">
        <f t="shared" si="16"/>
        <v>67316.644313351164</v>
      </c>
    </row>
    <row r="11" spans="1:48" ht="15.75" customHeight="1" x14ac:dyDescent="0.3">
      <c r="A11" s="202" t="s">
        <v>337</v>
      </c>
      <c r="B11" s="203">
        <f>'Res NPSO'!B14</f>
        <v>12.204560855654226</v>
      </c>
      <c r="C11" s="204">
        <f>'Res NPSO'!C11</f>
        <v>900.580815572299</v>
      </c>
      <c r="D11" s="205" t="str">
        <f>'Res NPSO'!D11</f>
        <v>N/A</v>
      </c>
      <c r="E11" s="23"/>
      <c r="F11" s="23"/>
      <c r="G11" s="23"/>
      <c r="H11" s="23"/>
      <c r="I11" s="23"/>
      <c r="J11" s="23"/>
      <c r="K11" s="180">
        <f>'Res NPSO'!K11</f>
        <v>900.580815572299</v>
      </c>
      <c r="L11" s="180">
        <f>'Res NPSO'!L11</f>
        <v>900.580815572299</v>
      </c>
      <c r="M11" s="180">
        <f>'Res NPSO'!M11</f>
        <v>900.580815572299</v>
      </c>
      <c r="N11" s="180">
        <f>'Res NPSO'!N11</f>
        <v>900.580815572299</v>
      </c>
      <c r="O11" s="180">
        <f>'Res NPSO'!O11</f>
        <v>838.50712997069331</v>
      </c>
      <c r="P11" s="180">
        <f>'Res NPSO'!P11</f>
        <v>833.49448268919571</v>
      </c>
      <c r="Q11" s="180">
        <f>'Res NPSO'!Q11</f>
        <v>830.60247559628533</v>
      </c>
      <c r="R11" s="180">
        <f>'Res NPSO'!R11</f>
        <v>770.31132802031334</v>
      </c>
      <c r="S11" s="180">
        <f>'Res NPSO'!S11</f>
        <v>755.41220714655515</v>
      </c>
      <c r="T11" s="180">
        <f>'Res NPSO'!T11</f>
        <v>719.06323464655509</v>
      </c>
      <c r="U11" s="180">
        <f>'Res NPSO'!U11</f>
        <v>652.13398805673683</v>
      </c>
      <c r="V11" s="180">
        <f>'Res NPSO'!V11</f>
        <v>311.85736078379392</v>
      </c>
      <c r="W11" s="180">
        <f>'Res NPSO'!W11</f>
        <v>295.90565533888645</v>
      </c>
      <c r="X11" s="180">
        <f>'Res NPSO'!X11</f>
        <v>295.90565533888645</v>
      </c>
      <c r="Y11" s="180">
        <f>'Res NPSO'!Y11</f>
        <v>289.81075544920725</v>
      </c>
      <c r="Z11" s="180">
        <f>'Res NPSO'!Z11</f>
        <v>235.99483287972524</v>
      </c>
      <c r="AA11" s="180">
        <f>'Res NPSO'!AA11</f>
        <v>38.025079508169981</v>
      </c>
      <c r="AB11" s="180">
        <f>'Res NPSO'!AB11</f>
        <v>38.025079508169981</v>
      </c>
      <c r="AC11" s="180">
        <f>'Res NPSO'!AC11</f>
        <v>14.156851793658372</v>
      </c>
      <c r="AD11" s="180">
        <f>'Res NPSO'!AD11</f>
        <v>11.765522142032673</v>
      </c>
      <c r="AE11" s="180">
        <f>'Res NPSO'!AE11</f>
        <v>1.8121952845874607</v>
      </c>
      <c r="AF11" s="180">
        <f>'Res NPSO'!AF11</f>
        <v>1.8121952845874607</v>
      </c>
      <c r="AG11" s="180">
        <f>'Res NPSO'!AG11</f>
        <v>1.8121952845874607</v>
      </c>
      <c r="AH11" s="180">
        <f>'Res NPSO'!AH11</f>
        <v>1.8121952845874607</v>
      </c>
      <c r="AI11" s="180">
        <f>'Res NPSO'!AI11</f>
        <v>1.8121952845874607</v>
      </c>
      <c r="AJ11" s="180">
        <f>'Res NPSO'!AJ11</f>
        <v>1.8121952845874607</v>
      </c>
      <c r="AK11" s="180">
        <f>'Res NPSO'!AK11</f>
        <v>1.8121952845874607</v>
      </c>
      <c r="AL11" s="180">
        <f>'Res NPSO'!AL11</f>
        <v>1.8121952845874607</v>
      </c>
      <c r="AM11" s="180">
        <f>'Res NPSO'!AM11</f>
        <v>1.8121952845874607</v>
      </c>
      <c r="AN11" s="180">
        <f>'Res NPSO'!AN11</f>
        <v>1.8121952845874607</v>
      </c>
      <c r="AO11" s="180">
        <f>'Res NPSO'!AO11</f>
        <v>0</v>
      </c>
      <c r="AP11" s="180">
        <f>'Res NPSO'!AP11</f>
        <v>0</v>
      </c>
      <c r="AQ11" s="180">
        <f>'Res NPSO'!AQ11</f>
        <v>0</v>
      </c>
      <c r="AR11" s="180">
        <f>'Res NPSO'!AR11</f>
        <v>0</v>
      </c>
      <c r="AS11" s="180">
        <f>'Res NPSO'!AS11</f>
        <v>0</v>
      </c>
      <c r="AT11" s="180">
        <f>'Res NPSO'!AT11</f>
        <v>0</v>
      </c>
      <c r="AU11" s="180">
        <f>'Res NPSO'!AU11</f>
        <v>0</v>
      </c>
      <c r="AV11" s="361">
        <f t="shared" si="16"/>
        <v>10551.41685400393</v>
      </c>
    </row>
    <row r="12" spans="1:48" ht="15.75" customHeight="1" x14ac:dyDescent="0.3">
      <c r="A12" s="183" t="s">
        <v>408</v>
      </c>
      <c r="B12" s="199"/>
      <c r="C12" s="185">
        <f>SUM(C5:C11)</f>
        <v>159795.63733687039</v>
      </c>
      <c r="D12" s="208">
        <f>K12/C12</f>
        <v>0.9013900842834619</v>
      </c>
      <c r="E12" s="31"/>
      <c r="F12" s="31"/>
      <c r="G12" s="31"/>
      <c r="H12" s="31"/>
      <c r="I12" s="31"/>
      <c r="J12" s="31"/>
      <c r="K12" s="185">
        <f>SUM(K5:K11)</f>
        <v>144038.20300721112</v>
      </c>
      <c r="L12" s="185">
        <f>SUM(L5:L11)</f>
        <v>144038.20300721112</v>
      </c>
      <c r="M12" s="185">
        <f t="shared" ref="M12:AU12" si="17">SUM(M5:M11)</f>
        <v>143074.01683457461</v>
      </c>
      <c r="N12" s="185">
        <f t="shared" si="17"/>
        <v>143072.88408080052</v>
      </c>
      <c r="O12" s="185">
        <f t="shared" si="17"/>
        <v>141008.43344030844</v>
      </c>
      <c r="P12" s="185">
        <f t="shared" si="17"/>
        <v>140841.72249362376</v>
      </c>
      <c r="Q12" s="185">
        <f t="shared" si="17"/>
        <v>139692.69721024905</v>
      </c>
      <c r="R12" s="185">
        <f t="shared" si="17"/>
        <v>130102.98429215842</v>
      </c>
      <c r="S12" s="185">
        <f t="shared" si="17"/>
        <v>69675.629368009453</v>
      </c>
      <c r="T12" s="185">
        <f t="shared" si="17"/>
        <v>63093.229422709461</v>
      </c>
      <c r="U12" s="185">
        <f t="shared" si="17"/>
        <v>47284.271584211703</v>
      </c>
      <c r="V12" s="185">
        <f t="shared" si="17"/>
        <v>29322.88483492687</v>
      </c>
      <c r="W12" s="185">
        <f t="shared" si="17"/>
        <v>28428.323962425085</v>
      </c>
      <c r="X12" s="185">
        <f t="shared" si="17"/>
        <v>28428.323962425085</v>
      </c>
      <c r="Y12" s="185">
        <f t="shared" si="17"/>
        <v>28122.579948912542</v>
      </c>
      <c r="Z12" s="185">
        <f t="shared" si="17"/>
        <v>19615.505268801462</v>
      </c>
      <c r="AA12" s="185">
        <f t="shared" si="17"/>
        <v>4529.2020332751208</v>
      </c>
      <c r="AB12" s="185">
        <f t="shared" si="17"/>
        <v>4529.2020332751208</v>
      </c>
      <c r="AC12" s="185">
        <f t="shared" si="17"/>
        <v>3621.3564825564422</v>
      </c>
      <c r="AD12" s="185">
        <f t="shared" si="17"/>
        <v>3287.1670763442994</v>
      </c>
      <c r="AE12" s="185">
        <f t="shared" si="17"/>
        <v>904.33537470921272</v>
      </c>
      <c r="AF12" s="185">
        <f t="shared" si="17"/>
        <v>895.41077470921266</v>
      </c>
      <c r="AG12" s="185">
        <f t="shared" si="17"/>
        <v>895.41077470921266</v>
      </c>
      <c r="AH12" s="185">
        <f t="shared" si="17"/>
        <v>895.41077470921266</v>
      </c>
      <c r="AI12" s="185">
        <f t="shared" si="17"/>
        <v>895.41077470921266</v>
      </c>
      <c r="AJ12" s="185">
        <f t="shared" si="17"/>
        <v>895.36703439484643</v>
      </c>
      <c r="AK12" s="185">
        <f t="shared" si="17"/>
        <v>895.36703439484643</v>
      </c>
      <c r="AL12" s="185">
        <f t="shared" si="17"/>
        <v>895.36703439484643</v>
      </c>
      <c r="AM12" s="185">
        <f t="shared" si="17"/>
        <v>895.36703439484643</v>
      </c>
      <c r="AN12" s="185">
        <f t="shared" si="17"/>
        <v>895.36703439484643</v>
      </c>
      <c r="AO12" s="185">
        <f t="shared" si="17"/>
        <v>0</v>
      </c>
      <c r="AP12" s="185">
        <f t="shared" si="17"/>
        <v>0</v>
      </c>
      <c r="AQ12" s="185">
        <f t="shared" si="17"/>
        <v>0</v>
      </c>
      <c r="AR12" s="185">
        <f t="shared" si="17"/>
        <v>0</v>
      </c>
      <c r="AS12" s="185">
        <f t="shared" si="17"/>
        <v>0</v>
      </c>
      <c r="AT12" s="185">
        <f t="shared" si="17"/>
        <v>0</v>
      </c>
      <c r="AU12" s="185">
        <f t="shared" si="17"/>
        <v>0</v>
      </c>
      <c r="AV12" s="177">
        <f>SUM(AV5:AV11)</f>
        <v>1464769.6339895299</v>
      </c>
    </row>
    <row r="13" spans="1:48" ht="15.75" customHeight="1" x14ac:dyDescent="0.3">
      <c r="A13" s="183" t="s">
        <v>506</v>
      </c>
      <c r="B13" s="188"/>
      <c r="C13" s="189"/>
      <c r="D13" s="236"/>
      <c r="E13" s="31"/>
      <c r="F13" s="31"/>
      <c r="G13" s="31"/>
      <c r="H13" s="31"/>
      <c r="I13" s="31"/>
      <c r="J13" s="31"/>
      <c r="K13" s="177">
        <v>0</v>
      </c>
      <c r="L13" s="177">
        <f>K12-L12</f>
        <v>0</v>
      </c>
      <c r="M13" s="177">
        <f t="shared" ref="M13:AU13" si="18">L12-M12</f>
        <v>964.18617263651686</v>
      </c>
      <c r="N13" s="177">
        <f t="shared" si="18"/>
        <v>1.1327537740871776</v>
      </c>
      <c r="O13" s="177">
        <f t="shared" si="18"/>
        <v>2064.450640492083</v>
      </c>
      <c r="P13" s="177">
        <f t="shared" si="18"/>
        <v>166.71094668467413</v>
      </c>
      <c r="Q13" s="177">
        <f t="shared" si="18"/>
        <v>1149.0252833747072</v>
      </c>
      <c r="R13" s="177">
        <f t="shared" si="18"/>
        <v>9589.712918090634</v>
      </c>
      <c r="S13" s="177">
        <f t="shared" si="18"/>
        <v>60427.354924148967</v>
      </c>
      <c r="T13" s="177">
        <f t="shared" si="18"/>
        <v>6582.3999452999924</v>
      </c>
      <c r="U13" s="177">
        <f t="shared" si="18"/>
        <v>15808.957838497758</v>
      </c>
      <c r="V13" s="177">
        <f t="shared" si="18"/>
        <v>17961.386749284833</v>
      </c>
      <c r="W13" s="177">
        <f t="shared" si="18"/>
        <v>894.56087250178462</v>
      </c>
      <c r="X13" s="177">
        <f t="shared" si="18"/>
        <v>0</v>
      </c>
      <c r="Y13" s="177">
        <f t="shared" si="18"/>
        <v>305.74401351254346</v>
      </c>
      <c r="Z13" s="177">
        <f t="shared" si="18"/>
        <v>8507.0746801110799</v>
      </c>
      <c r="AA13" s="177">
        <f t="shared" si="18"/>
        <v>15086.303235526342</v>
      </c>
      <c r="AB13" s="177">
        <f t="shared" si="18"/>
        <v>0</v>
      </c>
      <c r="AC13" s="177">
        <f t="shared" si="18"/>
        <v>907.84555071867862</v>
      </c>
      <c r="AD13" s="177">
        <f t="shared" si="18"/>
        <v>334.18940621214279</v>
      </c>
      <c r="AE13" s="177">
        <f t="shared" si="18"/>
        <v>2382.8317016350866</v>
      </c>
      <c r="AF13" s="177">
        <f t="shared" si="18"/>
        <v>8.9246000000000549</v>
      </c>
      <c r="AG13" s="177">
        <f t="shared" si="18"/>
        <v>0</v>
      </c>
      <c r="AH13" s="177">
        <f t="shared" si="18"/>
        <v>0</v>
      </c>
      <c r="AI13" s="177">
        <f t="shared" si="18"/>
        <v>0</v>
      </c>
      <c r="AJ13" s="177">
        <f t="shared" si="18"/>
        <v>4.3740314366232269E-2</v>
      </c>
      <c r="AK13" s="177">
        <f t="shared" si="18"/>
        <v>0</v>
      </c>
      <c r="AL13" s="177">
        <f t="shared" si="18"/>
        <v>0</v>
      </c>
      <c r="AM13" s="177">
        <f t="shared" si="18"/>
        <v>0</v>
      </c>
      <c r="AN13" s="177">
        <f t="shared" si="18"/>
        <v>0</v>
      </c>
      <c r="AO13" s="177">
        <f t="shared" si="18"/>
        <v>895.36703439484643</v>
      </c>
      <c r="AP13" s="177">
        <f t="shared" si="18"/>
        <v>0</v>
      </c>
      <c r="AQ13" s="177">
        <f t="shared" si="18"/>
        <v>0</v>
      </c>
      <c r="AR13" s="177">
        <f t="shared" si="18"/>
        <v>0</v>
      </c>
      <c r="AS13" s="177">
        <f t="shared" si="18"/>
        <v>0</v>
      </c>
      <c r="AT13" s="177">
        <f t="shared" si="18"/>
        <v>0</v>
      </c>
      <c r="AU13" s="177">
        <f t="shared" si="18"/>
        <v>0</v>
      </c>
      <c r="AV13" s="40"/>
    </row>
    <row r="14" spans="1:48" ht="15.75" customHeight="1" x14ac:dyDescent="0.3">
      <c r="A14" s="183" t="s">
        <v>507</v>
      </c>
      <c r="B14" s="188"/>
      <c r="C14" s="189"/>
      <c r="D14" s="190"/>
      <c r="E14" s="31"/>
      <c r="F14" s="31"/>
      <c r="G14" s="31"/>
      <c r="H14" s="31"/>
      <c r="I14" s="31"/>
      <c r="J14" s="31"/>
      <c r="K14" s="177">
        <f>$K$12-K12</f>
        <v>0</v>
      </c>
      <c r="L14" s="177">
        <f>$K$12-L12</f>
        <v>0</v>
      </c>
      <c r="M14" s="177">
        <f t="shared" ref="M14:AU14" si="19">$K$12-M12</f>
        <v>964.18617263651686</v>
      </c>
      <c r="N14" s="177">
        <f t="shared" si="19"/>
        <v>965.31892641060404</v>
      </c>
      <c r="O14" s="177">
        <f t="shared" si="19"/>
        <v>3029.7695669026871</v>
      </c>
      <c r="P14" s="177">
        <f t="shared" si="19"/>
        <v>3196.4805135873612</v>
      </c>
      <c r="Q14" s="177">
        <f t="shared" si="19"/>
        <v>4345.5057969620684</v>
      </c>
      <c r="R14" s="177">
        <f t="shared" si="19"/>
        <v>13935.218715052702</v>
      </c>
      <c r="S14" s="177">
        <f t="shared" si="19"/>
        <v>74362.57363920167</v>
      </c>
      <c r="T14" s="177">
        <f t="shared" si="19"/>
        <v>80944.973584501655</v>
      </c>
      <c r="U14" s="177">
        <f t="shared" si="19"/>
        <v>96753.93142299942</v>
      </c>
      <c r="V14" s="177">
        <f t="shared" si="19"/>
        <v>114715.31817228426</v>
      </c>
      <c r="W14" s="177">
        <f t="shared" si="19"/>
        <v>115609.87904478604</v>
      </c>
      <c r="X14" s="177">
        <f t="shared" si="19"/>
        <v>115609.87904478604</v>
      </c>
      <c r="Y14" s="177">
        <f t="shared" si="19"/>
        <v>115915.62305829857</v>
      </c>
      <c r="Z14" s="177">
        <f t="shared" si="19"/>
        <v>124422.69773840965</v>
      </c>
      <c r="AA14" s="177">
        <f t="shared" si="19"/>
        <v>139509.000973936</v>
      </c>
      <c r="AB14" s="177">
        <f t="shared" si="19"/>
        <v>139509.000973936</v>
      </c>
      <c r="AC14" s="177">
        <f t="shared" si="19"/>
        <v>140416.84652465468</v>
      </c>
      <c r="AD14" s="177">
        <f t="shared" si="19"/>
        <v>140751.03593086681</v>
      </c>
      <c r="AE14" s="177">
        <f t="shared" si="19"/>
        <v>143133.8676325019</v>
      </c>
      <c r="AF14" s="177">
        <f t="shared" si="19"/>
        <v>143142.7922325019</v>
      </c>
      <c r="AG14" s="177">
        <f t="shared" si="19"/>
        <v>143142.7922325019</v>
      </c>
      <c r="AH14" s="177">
        <f t="shared" si="19"/>
        <v>143142.7922325019</v>
      </c>
      <c r="AI14" s="177">
        <f t="shared" si="19"/>
        <v>143142.7922325019</v>
      </c>
      <c r="AJ14" s="177">
        <f t="shared" si="19"/>
        <v>143142.83597281628</v>
      </c>
      <c r="AK14" s="177">
        <f t="shared" si="19"/>
        <v>143142.83597281628</v>
      </c>
      <c r="AL14" s="177">
        <f t="shared" si="19"/>
        <v>143142.83597281628</v>
      </c>
      <c r="AM14" s="177">
        <f t="shared" si="19"/>
        <v>143142.83597281628</v>
      </c>
      <c r="AN14" s="177">
        <f t="shared" si="19"/>
        <v>143142.83597281628</v>
      </c>
      <c r="AO14" s="177">
        <f t="shared" si="19"/>
        <v>144038.20300721112</v>
      </c>
      <c r="AP14" s="177">
        <f t="shared" si="19"/>
        <v>144038.20300721112</v>
      </c>
      <c r="AQ14" s="177">
        <f t="shared" si="19"/>
        <v>144038.20300721112</v>
      </c>
      <c r="AR14" s="177">
        <f t="shared" si="19"/>
        <v>144038.20300721112</v>
      </c>
      <c r="AS14" s="177">
        <f t="shared" si="19"/>
        <v>144038.20300721112</v>
      </c>
      <c r="AT14" s="177">
        <f t="shared" si="19"/>
        <v>144038.20300721112</v>
      </c>
      <c r="AU14" s="177">
        <f t="shared" si="19"/>
        <v>144038.20300721112</v>
      </c>
      <c r="AV14" s="41"/>
    </row>
    <row r="15" spans="1:48" ht="15.75" hidden="1" customHeight="1" x14ac:dyDescent="0.3">
      <c r="A15" s="196" t="s">
        <v>66</v>
      </c>
      <c r="B15" s="209">
        <f>SUMPRODUCT(B5:B11,C5:C11)/C12</f>
        <v>10.348352461270933</v>
      </c>
      <c r="C15" s="54"/>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customHeight="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26" ht="15.75" customHeight="1" x14ac:dyDescent="0.3">
      <c r="A17" s="508" t="str">
        <f>A3</f>
        <v>Initiative</v>
      </c>
      <c r="B17" s="510" t="str">
        <f>B3</f>
        <v>WAML</v>
      </c>
      <c r="C17" s="510" t="str">
        <f>C3</f>
        <v>Annual Verified Gross Savings (MWh)</v>
      </c>
      <c r="D17" s="510" t="str">
        <f>D3</f>
        <v>NTGR</v>
      </c>
      <c r="E17" s="62"/>
      <c r="F17" s="20"/>
      <c r="G17" s="20"/>
      <c r="H17" s="20"/>
      <c r="I17" s="110"/>
      <c r="J17" s="110"/>
      <c r="K17" s="122" t="s">
        <v>283</v>
      </c>
      <c r="L17" s="146"/>
      <c r="M17" s="146"/>
      <c r="N17" s="146"/>
      <c r="O17" s="146"/>
      <c r="P17" s="146"/>
      <c r="Q17" s="146"/>
      <c r="R17" s="146"/>
      <c r="S17" s="146"/>
      <c r="T17" s="146"/>
      <c r="U17" s="146"/>
      <c r="V17" s="146"/>
      <c r="W17" s="146"/>
      <c r="X17" s="146"/>
      <c r="Y17" s="146"/>
      <c r="Z17" s="237"/>
    </row>
    <row r="18" spans="1:26" ht="15.75" customHeight="1" x14ac:dyDescent="0.3">
      <c r="A18" s="513"/>
      <c r="B18" s="512"/>
      <c r="C18" s="512"/>
      <c r="D18" s="511"/>
      <c r="E18" s="36"/>
      <c r="F18" s="35"/>
      <c r="G18" s="35"/>
      <c r="H18" s="35"/>
      <c r="I18" s="35"/>
      <c r="J18" s="35"/>
      <c r="K18" s="36">
        <f>AA4</f>
        <v>2040</v>
      </c>
      <c r="L18" s="36">
        <f t="shared" ref="L18:Z28" si="20">AB4</f>
        <v>2041</v>
      </c>
      <c r="M18" s="36">
        <f t="shared" si="20"/>
        <v>2042</v>
      </c>
      <c r="N18" s="36">
        <f t="shared" si="20"/>
        <v>2043</v>
      </c>
      <c r="O18" s="36">
        <f t="shared" si="20"/>
        <v>2044</v>
      </c>
      <c r="P18" s="36">
        <f t="shared" si="20"/>
        <v>2045</v>
      </c>
      <c r="Q18" s="36">
        <f t="shared" si="20"/>
        <v>2046</v>
      </c>
      <c r="R18" s="36">
        <f t="shared" si="20"/>
        <v>2047</v>
      </c>
      <c r="S18" s="36">
        <f t="shared" si="20"/>
        <v>2048</v>
      </c>
      <c r="T18" s="36">
        <f t="shared" si="20"/>
        <v>2049</v>
      </c>
      <c r="U18" s="36">
        <f t="shared" si="20"/>
        <v>2050</v>
      </c>
      <c r="V18" s="36">
        <f t="shared" si="20"/>
        <v>2051</v>
      </c>
      <c r="W18" s="36">
        <f t="shared" si="20"/>
        <v>2052</v>
      </c>
      <c r="X18" s="36">
        <f t="shared" si="20"/>
        <v>2053</v>
      </c>
      <c r="Y18" s="36">
        <f t="shared" si="20"/>
        <v>2054</v>
      </c>
      <c r="Z18" s="36">
        <f t="shared" si="20"/>
        <v>2055</v>
      </c>
    </row>
    <row r="19" spans="1:26" ht="15.75" customHeight="1" x14ac:dyDescent="0.3">
      <c r="A19" s="202" t="str">
        <f>A5</f>
        <v>Retail Products</v>
      </c>
      <c r="B19" s="203">
        <f>B5</f>
        <v>9.17650154121349</v>
      </c>
      <c r="C19" s="204">
        <f>C5</f>
        <v>101712.8392</v>
      </c>
      <c r="D19" s="205">
        <f>D5</f>
        <v>0.88984495381188811</v>
      </c>
      <c r="E19" s="23"/>
      <c r="F19" s="23"/>
      <c r="G19" s="23"/>
      <c r="H19" s="23"/>
      <c r="I19" s="23"/>
      <c r="J19" s="23"/>
      <c r="K19" s="180">
        <f t="shared" ref="K19:K28" si="21">AA5</f>
        <v>600.03160000000003</v>
      </c>
      <c r="L19" s="180">
        <f t="shared" si="20"/>
        <v>600.03160000000003</v>
      </c>
      <c r="M19" s="180">
        <f t="shared" si="20"/>
        <v>600.03160000000003</v>
      </c>
      <c r="N19" s="180">
        <f t="shared" si="20"/>
        <v>491.74720000000002</v>
      </c>
      <c r="O19" s="180">
        <f t="shared" si="20"/>
        <v>8.9245999999999999</v>
      </c>
      <c r="P19" s="180">
        <f t="shared" si="20"/>
        <v>0</v>
      </c>
      <c r="Q19" s="180">
        <f t="shared" si="20"/>
        <v>0</v>
      </c>
      <c r="R19" s="180">
        <f t="shared" si="20"/>
        <v>0</v>
      </c>
      <c r="S19" s="180">
        <f t="shared" si="20"/>
        <v>0</v>
      </c>
      <c r="T19" s="180">
        <f t="shared" si="20"/>
        <v>0</v>
      </c>
      <c r="U19" s="180">
        <f t="shared" si="20"/>
        <v>0</v>
      </c>
      <c r="V19" s="180">
        <f t="shared" si="20"/>
        <v>0</v>
      </c>
      <c r="W19" s="180">
        <f t="shared" si="20"/>
        <v>0</v>
      </c>
      <c r="X19" s="180">
        <f t="shared" si="20"/>
        <v>0</v>
      </c>
      <c r="Y19" s="180">
        <f t="shared" si="20"/>
        <v>0</v>
      </c>
      <c r="Z19" s="180">
        <f t="shared" si="20"/>
        <v>0</v>
      </c>
    </row>
    <row r="20" spans="1:26" ht="15.75" customHeight="1" x14ac:dyDescent="0.3">
      <c r="A20" s="202" t="str">
        <f t="shared" ref="A20:D20" si="22">A6</f>
        <v>Income Qualified - Single Family Offerings</v>
      </c>
      <c r="B20" s="203">
        <f t="shared" si="22"/>
        <v>15.326649199463866</v>
      </c>
      <c r="C20" s="204">
        <f t="shared" si="22"/>
        <v>6971.5453172698071</v>
      </c>
      <c r="D20" s="205">
        <f t="shared" si="22"/>
        <v>0.99990459694466183</v>
      </c>
      <c r="E20" s="23"/>
      <c r="F20" s="23"/>
      <c r="G20" s="23"/>
      <c r="H20" s="23"/>
      <c r="I20" s="23"/>
      <c r="J20" s="23"/>
      <c r="K20" s="180">
        <f t="shared" si="21"/>
        <v>1542.8609211775181</v>
      </c>
      <c r="L20" s="180">
        <f t="shared" si="20"/>
        <v>1542.8609211775181</v>
      </c>
      <c r="M20" s="180">
        <f t="shared" si="20"/>
        <v>1499.6152436737257</v>
      </c>
      <c r="N20" s="180">
        <f t="shared" si="20"/>
        <v>1290.5200332946827</v>
      </c>
      <c r="O20" s="180">
        <f t="shared" si="20"/>
        <v>742.58287132643159</v>
      </c>
      <c r="P20" s="180">
        <f t="shared" si="20"/>
        <v>742.58287132643159</v>
      </c>
      <c r="Q20" s="180">
        <f t="shared" si="20"/>
        <v>742.58287132643159</v>
      </c>
      <c r="R20" s="180">
        <f t="shared" si="20"/>
        <v>742.58287132643159</v>
      </c>
      <c r="S20" s="180">
        <f t="shared" si="20"/>
        <v>742.58287132643159</v>
      </c>
      <c r="T20" s="180">
        <f t="shared" si="20"/>
        <v>742.53913101206535</v>
      </c>
      <c r="U20" s="180">
        <f t="shared" si="20"/>
        <v>742.53913101206535</v>
      </c>
      <c r="V20" s="180">
        <f t="shared" si="20"/>
        <v>742.53913101206535</v>
      </c>
      <c r="W20" s="180">
        <f t="shared" si="20"/>
        <v>742.53913101206535</v>
      </c>
      <c r="X20" s="180">
        <f t="shared" si="20"/>
        <v>742.53913101206535</v>
      </c>
      <c r="Y20" s="180">
        <f t="shared" si="20"/>
        <v>0</v>
      </c>
      <c r="Z20" s="180">
        <f t="shared" si="20"/>
        <v>0</v>
      </c>
    </row>
    <row r="21" spans="1:26" ht="15.75" customHeight="1" x14ac:dyDescent="0.3">
      <c r="A21" s="202" t="str">
        <f t="shared" ref="A21:D21" si="23">A7</f>
        <v>Multifamily</v>
      </c>
      <c r="B21" s="203">
        <f t="shared" si="23"/>
        <v>12.953958456328809</v>
      </c>
      <c r="C21" s="204">
        <f t="shared" si="23"/>
        <v>14665.475988975655</v>
      </c>
      <c r="D21" s="205">
        <f t="shared" si="23"/>
        <v>0.99269147889174258</v>
      </c>
      <c r="E21" s="23"/>
      <c r="F21" s="23"/>
      <c r="G21" s="23"/>
      <c r="H21" s="23"/>
      <c r="I21" s="23"/>
      <c r="J21" s="23"/>
      <c r="K21" s="180">
        <f t="shared" si="21"/>
        <v>386.397111000579</v>
      </c>
      <c r="L21" s="180">
        <f t="shared" si="20"/>
        <v>386.397111000579</v>
      </c>
      <c r="M21" s="180">
        <f t="shared" si="20"/>
        <v>386.397111000579</v>
      </c>
      <c r="N21" s="180">
        <f t="shared" si="20"/>
        <v>386.397111000579</v>
      </c>
      <c r="O21" s="180">
        <f t="shared" si="20"/>
        <v>92.557795692146399</v>
      </c>
      <c r="P21" s="180">
        <f t="shared" si="20"/>
        <v>92.557795692146399</v>
      </c>
      <c r="Q21" s="180">
        <f t="shared" si="20"/>
        <v>92.557795692146399</v>
      </c>
      <c r="R21" s="180">
        <f t="shared" si="20"/>
        <v>92.557795692146399</v>
      </c>
      <c r="S21" s="180">
        <f t="shared" si="20"/>
        <v>92.557795692146399</v>
      </c>
      <c r="T21" s="180">
        <f t="shared" si="20"/>
        <v>92.557795692146399</v>
      </c>
      <c r="U21" s="180">
        <f t="shared" si="20"/>
        <v>92.557795692146399</v>
      </c>
      <c r="V21" s="180">
        <f t="shared" si="20"/>
        <v>92.557795692146399</v>
      </c>
      <c r="W21" s="180">
        <f t="shared" si="20"/>
        <v>92.557795692146399</v>
      </c>
      <c r="X21" s="180">
        <f t="shared" si="20"/>
        <v>92.557795692146399</v>
      </c>
      <c r="Y21" s="180">
        <f t="shared" si="20"/>
        <v>0</v>
      </c>
      <c r="Z21" s="180">
        <f t="shared" si="20"/>
        <v>0</v>
      </c>
    </row>
    <row r="22" spans="1:26" ht="15.75" customHeight="1" x14ac:dyDescent="0.3">
      <c r="A22" s="202" t="str">
        <f t="shared" ref="A22:D22" si="24">A8</f>
        <v>Market Rate Single Family</v>
      </c>
      <c r="B22" s="203">
        <f t="shared" si="24"/>
        <v>16.095687202009731</v>
      </c>
      <c r="C22" s="204">
        <f t="shared" si="24"/>
        <v>11492.407410064987</v>
      </c>
      <c r="D22" s="205">
        <f t="shared" si="24"/>
        <v>0.77995488610926689</v>
      </c>
      <c r="E22" s="23"/>
      <c r="F22" s="23"/>
      <c r="G22" s="23"/>
      <c r="H22" s="23"/>
      <c r="I22" s="23"/>
      <c r="J22" s="23"/>
      <c r="K22" s="180">
        <f t="shared" si="21"/>
        <v>944.44492066623434</v>
      </c>
      <c r="L22" s="180">
        <f t="shared" si="20"/>
        <v>944.44492066623434</v>
      </c>
      <c r="M22" s="180">
        <f t="shared" si="20"/>
        <v>103.71327516585981</v>
      </c>
      <c r="N22" s="180">
        <f t="shared" si="20"/>
        <v>89.294808984385682</v>
      </c>
      <c r="O22" s="180">
        <f t="shared" si="20"/>
        <v>58.457912406047122</v>
      </c>
      <c r="P22" s="180">
        <f t="shared" si="20"/>
        <v>58.457912406047122</v>
      </c>
      <c r="Q22" s="180">
        <f t="shared" si="20"/>
        <v>58.457912406047122</v>
      </c>
      <c r="R22" s="180">
        <f t="shared" si="20"/>
        <v>58.457912406047122</v>
      </c>
      <c r="S22" s="180">
        <f t="shared" si="20"/>
        <v>58.457912406047122</v>
      </c>
      <c r="T22" s="180">
        <f t="shared" si="20"/>
        <v>58.457912406047122</v>
      </c>
      <c r="U22" s="180">
        <f t="shared" si="20"/>
        <v>58.457912406047122</v>
      </c>
      <c r="V22" s="180">
        <f t="shared" si="20"/>
        <v>58.457912406047122</v>
      </c>
      <c r="W22" s="180">
        <f t="shared" si="20"/>
        <v>58.457912406047122</v>
      </c>
      <c r="X22" s="180">
        <f t="shared" si="20"/>
        <v>58.457912406047122</v>
      </c>
      <c r="Y22" s="180">
        <f t="shared" si="20"/>
        <v>0</v>
      </c>
      <c r="Z22" s="180">
        <f t="shared" si="20"/>
        <v>0</v>
      </c>
    </row>
    <row r="23" spans="1:26" ht="15.75" customHeight="1" x14ac:dyDescent="0.3">
      <c r="A23" s="202" t="str">
        <f t="shared" ref="A23:D23" si="25">A9</f>
        <v>Kits</v>
      </c>
      <c r="B23" s="203">
        <f t="shared" si="25"/>
        <v>9.2820889180485349</v>
      </c>
      <c r="C23" s="204">
        <f t="shared" si="25"/>
        <v>13789.205666391663</v>
      </c>
      <c r="D23" s="205">
        <f t="shared" si="25"/>
        <v>1</v>
      </c>
      <c r="E23" s="23"/>
      <c r="F23" s="23"/>
      <c r="G23" s="23"/>
      <c r="H23" s="23"/>
      <c r="I23" s="23"/>
      <c r="J23" s="23"/>
      <c r="K23" s="180">
        <f t="shared" si="21"/>
        <v>1017.4424009226192</v>
      </c>
      <c r="L23" s="180">
        <f t="shared" si="20"/>
        <v>1017.4424009226192</v>
      </c>
      <c r="M23" s="180">
        <f t="shared" si="20"/>
        <v>1017.4424009226192</v>
      </c>
      <c r="N23" s="180">
        <f t="shared" si="20"/>
        <v>1017.4424009226192</v>
      </c>
      <c r="O23" s="180">
        <f t="shared" si="20"/>
        <v>0</v>
      </c>
      <c r="P23" s="180">
        <f t="shared" si="20"/>
        <v>0</v>
      </c>
      <c r="Q23" s="180">
        <f t="shared" si="20"/>
        <v>0</v>
      </c>
      <c r="R23" s="180">
        <f t="shared" si="20"/>
        <v>0</v>
      </c>
      <c r="S23" s="180">
        <f t="shared" si="20"/>
        <v>0</v>
      </c>
      <c r="T23" s="180">
        <f t="shared" si="20"/>
        <v>0</v>
      </c>
      <c r="U23" s="180">
        <f t="shared" si="20"/>
        <v>0</v>
      </c>
      <c r="V23" s="180">
        <f t="shared" si="20"/>
        <v>0</v>
      </c>
      <c r="W23" s="180">
        <f t="shared" si="20"/>
        <v>0</v>
      </c>
      <c r="X23" s="180">
        <f t="shared" si="20"/>
        <v>0</v>
      </c>
      <c r="Y23" s="180">
        <f t="shared" si="20"/>
        <v>0</v>
      </c>
      <c r="Z23" s="180">
        <f t="shared" si="20"/>
        <v>0</v>
      </c>
    </row>
    <row r="24" spans="1:26" ht="15.75" customHeight="1" x14ac:dyDescent="0.3">
      <c r="A24" s="202" t="str">
        <f t="shared" ref="A24:D24" si="26">A10</f>
        <v>Carryover</v>
      </c>
      <c r="B24" s="203">
        <f t="shared" si="26"/>
        <v>9.6910732194337328</v>
      </c>
      <c r="C24" s="204">
        <f t="shared" si="26"/>
        <v>10263.582938596004</v>
      </c>
      <c r="D24" s="205">
        <f t="shared" si="26"/>
        <v>0.81326641036105285</v>
      </c>
      <c r="E24" s="23"/>
      <c r="F24" s="23"/>
      <c r="G24" s="23"/>
      <c r="H24" s="23"/>
      <c r="I24" s="23"/>
      <c r="J24" s="23"/>
      <c r="K24" s="180">
        <f t="shared" si="21"/>
        <v>0</v>
      </c>
      <c r="L24" s="180">
        <f t="shared" si="20"/>
        <v>0</v>
      </c>
      <c r="M24" s="180">
        <f t="shared" si="20"/>
        <v>0</v>
      </c>
      <c r="N24" s="180">
        <f t="shared" si="20"/>
        <v>0</v>
      </c>
      <c r="O24" s="180">
        <f t="shared" si="20"/>
        <v>0</v>
      </c>
      <c r="P24" s="180">
        <f t="shared" si="20"/>
        <v>0</v>
      </c>
      <c r="Q24" s="180">
        <f t="shared" si="20"/>
        <v>0</v>
      </c>
      <c r="R24" s="180">
        <f t="shared" si="20"/>
        <v>0</v>
      </c>
      <c r="S24" s="180">
        <f t="shared" si="20"/>
        <v>0</v>
      </c>
      <c r="T24" s="180">
        <f t="shared" si="20"/>
        <v>0</v>
      </c>
      <c r="U24" s="180">
        <f t="shared" si="20"/>
        <v>0</v>
      </c>
      <c r="V24" s="180">
        <f t="shared" si="20"/>
        <v>0</v>
      </c>
      <c r="W24" s="180">
        <f t="shared" si="20"/>
        <v>0</v>
      </c>
      <c r="X24" s="180">
        <f t="shared" si="20"/>
        <v>0</v>
      </c>
      <c r="Y24" s="180">
        <f t="shared" si="20"/>
        <v>0</v>
      </c>
      <c r="Z24" s="180">
        <f t="shared" si="20"/>
        <v>0</v>
      </c>
    </row>
    <row r="25" spans="1:26" ht="15.75" customHeight="1" x14ac:dyDescent="0.3">
      <c r="A25" s="202" t="str">
        <f t="shared" ref="A25:D25" si="27">A11</f>
        <v>Res NPSO</v>
      </c>
      <c r="B25" s="203">
        <f t="shared" si="27"/>
        <v>12.204560855654226</v>
      </c>
      <c r="C25" s="204">
        <f t="shared" si="27"/>
        <v>900.580815572299</v>
      </c>
      <c r="D25" s="205" t="str">
        <f t="shared" si="27"/>
        <v>N/A</v>
      </c>
      <c r="E25" s="23"/>
      <c r="F25" s="23"/>
      <c r="G25" s="23"/>
      <c r="H25" s="23"/>
      <c r="I25" s="23"/>
      <c r="J25" s="23"/>
      <c r="K25" s="180">
        <f t="shared" si="21"/>
        <v>38.025079508169981</v>
      </c>
      <c r="L25" s="180">
        <f t="shared" si="20"/>
        <v>38.025079508169981</v>
      </c>
      <c r="M25" s="180">
        <f t="shared" si="20"/>
        <v>14.156851793658372</v>
      </c>
      <c r="N25" s="180">
        <f t="shared" si="20"/>
        <v>11.765522142032673</v>
      </c>
      <c r="O25" s="180">
        <f t="shared" si="20"/>
        <v>1.8121952845874607</v>
      </c>
      <c r="P25" s="180">
        <f t="shared" si="20"/>
        <v>1.8121952845874607</v>
      </c>
      <c r="Q25" s="180">
        <f t="shared" si="20"/>
        <v>1.8121952845874607</v>
      </c>
      <c r="R25" s="180">
        <f t="shared" si="20"/>
        <v>1.8121952845874607</v>
      </c>
      <c r="S25" s="180">
        <f t="shared" si="20"/>
        <v>1.8121952845874607</v>
      </c>
      <c r="T25" s="180">
        <f t="shared" si="20"/>
        <v>1.8121952845874607</v>
      </c>
      <c r="U25" s="180">
        <f t="shared" si="20"/>
        <v>1.8121952845874607</v>
      </c>
      <c r="V25" s="180">
        <f t="shared" si="20"/>
        <v>1.8121952845874607</v>
      </c>
      <c r="W25" s="180">
        <f t="shared" si="20"/>
        <v>1.8121952845874607</v>
      </c>
      <c r="X25" s="180">
        <f t="shared" si="20"/>
        <v>1.8121952845874607</v>
      </c>
      <c r="Y25" s="180">
        <f t="shared" si="20"/>
        <v>0</v>
      </c>
      <c r="Z25" s="180">
        <f t="shared" si="20"/>
        <v>0</v>
      </c>
    </row>
    <row r="26" spans="1:26" ht="15.75" customHeight="1" x14ac:dyDescent="0.3">
      <c r="A26" s="183" t="str">
        <f>A12</f>
        <v>2024 Portfolio CPAS</v>
      </c>
      <c r="B26" s="199"/>
      <c r="C26" s="185">
        <f t="shared" ref="C26:D26" si="28">C12</f>
        <v>159795.63733687039</v>
      </c>
      <c r="D26" s="208">
        <f t="shared" si="28"/>
        <v>0.9013900842834619</v>
      </c>
      <c r="E26" s="31"/>
      <c r="F26" s="31"/>
      <c r="G26" s="31"/>
      <c r="H26" s="31"/>
      <c r="I26" s="31"/>
      <c r="J26" s="31"/>
      <c r="K26" s="185">
        <f t="shared" si="21"/>
        <v>4529.2020332751208</v>
      </c>
      <c r="L26" s="185">
        <f t="shared" si="20"/>
        <v>4529.2020332751208</v>
      </c>
      <c r="M26" s="185">
        <f t="shared" si="20"/>
        <v>3621.3564825564422</v>
      </c>
      <c r="N26" s="185">
        <f t="shared" si="20"/>
        <v>3287.1670763442994</v>
      </c>
      <c r="O26" s="185">
        <f t="shared" si="20"/>
        <v>904.33537470921272</v>
      </c>
      <c r="P26" s="185">
        <f t="shared" si="20"/>
        <v>895.41077470921266</v>
      </c>
      <c r="Q26" s="185">
        <f t="shared" si="20"/>
        <v>895.41077470921266</v>
      </c>
      <c r="R26" s="185">
        <f t="shared" si="20"/>
        <v>895.41077470921266</v>
      </c>
      <c r="S26" s="185">
        <f t="shared" si="20"/>
        <v>895.41077470921266</v>
      </c>
      <c r="T26" s="185">
        <f t="shared" si="20"/>
        <v>895.36703439484643</v>
      </c>
      <c r="U26" s="185">
        <f t="shared" si="20"/>
        <v>895.36703439484643</v>
      </c>
      <c r="V26" s="185">
        <f t="shared" si="20"/>
        <v>895.36703439484643</v>
      </c>
      <c r="W26" s="185">
        <f t="shared" si="20"/>
        <v>895.36703439484643</v>
      </c>
      <c r="X26" s="185">
        <f t="shared" si="20"/>
        <v>895.36703439484643</v>
      </c>
      <c r="Y26" s="185">
        <f t="shared" si="20"/>
        <v>0</v>
      </c>
      <c r="Z26" s="185">
        <f t="shared" si="20"/>
        <v>0</v>
      </c>
    </row>
    <row r="27" spans="1:26" ht="15.75" customHeight="1" x14ac:dyDescent="0.3">
      <c r="A27" s="183" t="str">
        <f t="shared" ref="A27:A28" si="29">A13</f>
        <v>Expiring 2024 Portfolio CPAS</v>
      </c>
      <c r="B27" s="188"/>
      <c r="C27" s="189"/>
      <c r="D27" s="236"/>
      <c r="E27" s="31"/>
      <c r="F27" s="31"/>
      <c r="G27" s="31"/>
      <c r="H27" s="31"/>
      <c r="I27" s="31"/>
      <c r="J27" s="31"/>
      <c r="K27" s="177">
        <f t="shared" si="21"/>
        <v>15086.303235526342</v>
      </c>
      <c r="L27" s="177">
        <f t="shared" si="20"/>
        <v>0</v>
      </c>
      <c r="M27" s="177">
        <f t="shared" si="20"/>
        <v>907.84555071867862</v>
      </c>
      <c r="N27" s="177">
        <f t="shared" si="20"/>
        <v>334.18940621214279</v>
      </c>
      <c r="O27" s="177">
        <f t="shared" si="20"/>
        <v>2382.8317016350866</v>
      </c>
      <c r="P27" s="177">
        <f t="shared" si="20"/>
        <v>8.9246000000000549</v>
      </c>
      <c r="Q27" s="177">
        <f t="shared" si="20"/>
        <v>0</v>
      </c>
      <c r="R27" s="177">
        <f t="shared" si="20"/>
        <v>0</v>
      </c>
      <c r="S27" s="177">
        <f t="shared" si="20"/>
        <v>0</v>
      </c>
      <c r="T27" s="177">
        <f t="shared" si="20"/>
        <v>4.3740314366232269E-2</v>
      </c>
      <c r="U27" s="177">
        <f t="shared" si="20"/>
        <v>0</v>
      </c>
      <c r="V27" s="177">
        <f t="shared" si="20"/>
        <v>0</v>
      </c>
      <c r="W27" s="177">
        <f t="shared" si="20"/>
        <v>0</v>
      </c>
      <c r="X27" s="177">
        <f t="shared" si="20"/>
        <v>0</v>
      </c>
      <c r="Y27" s="177">
        <f t="shared" si="20"/>
        <v>895.36703439484643</v>
      </c>
      <c r="Z27" s="177">
        <f t="shared" si="20"/>
        <v>0</v>
      </c>
    </row>
    <row r="28" spans="1:26" ht="15.75" customHeight="1" x14ac:dyDescent="0.3">
      <c r="A28" s="183" t="str">
        <f t="shared" si="29"/>
        <v>Expired 2024 Portfolio CPAS</v>
      </c>
      <c r="B28" s="188"/>
      <c r="C28" s="189"/>
      <c r="D28" s="190"/>
      <c r="E28" s="31"/>
      <c r="F28" s="31"/>
      <c r="G28" s="31"/>
      <c r="H28" s="31"/>
      <c r="I28" s="31"/>
      <c r="J28" s="31"/>
      <c r="K28" s="177">
        <f t="shared" si="21"/>
        <v>139509.000973936</v>
      </c>
      <c r="L28" s="177">
        <f t="shared" si="20"/>
        <v>139509.000973936</v>
      </c>
      <c r="M28" s="177">
        <f t="shared" si="20"/>
        <v>140416.84652465468</v>
      </c>
      <c r="N28" s="177">
        <f t="shared" si="20"/>
        <v>140751.03593086681</v>
      </c>
      <c r="O28" s="177">
        <f t="shared" si="20"/>
        <v>143133.8676325019</v>
      </c>
      <c r="P28" s="177">
        <f t="shared" si="20"/>
        <v>143142.7922325019</v>
      </c>
      <c r="Q28" s="177">
        <f t="shared" si="20"/>
        <v>143142.7922325019</v>
      </c>
      <c r="R28" s="177">
        <f t="shared" si="20"/>
        <v>143142.7922325019</v>
      </c>
      <c r="S28" s="177">
        <f t="shared" si="20"/>
        <v>143142.7922325019</v>
      </c>
      <c r="T28" s="177">
        <f t="shared" si="20"/>
        <v>143142.83597281628</v>
      </c>
      <c r="U28" s="177">
        <f t="shared" si="20"/>
        <v>143142.83597281628</v>
      </c>
      <c r="V28" s="177">
        <f t="shared" si="20"/>
        <v>143142.83597281628</v>
      </c>
      <c r="W28" s="177">
        <f t="shared" si="20"/>
        <v>143142.83597281628</v>
      </c>
      <c r="X28" s="177">
        <f t="shared" si="20"/>
        <v>143142.83597281628</v>
      </c>
      <c r="Y28" s="177">
        <f t="shared" si="20"/>
        <v>144038.20300721112</v>
      </c>
      <c r="Z28" s="177">
        <f t="shared" si="20"/>
        <v>144038.20300721112</v>
      </c>
    </row>
    <row r="29" spans="1:26" ht="15.75" customHeight="1" x14ac:dyDescent="0.3">
      <c r="A29" s="196" t="str">
        <f>A15</f>
        <v>WAML</v>
      </c>
      <c r="B29" s="209">
        <f>B15</f>
        <v>10.348352461270933</v>
      </c>
      <c r="C29" s="56"/>
      <c r="D29" s="30"/>
      <c r="E29" s="30"/>
      <c r="F29" s="30"/>
      <c r="G29" s="30"/>
      <c r="H29" s="30"/>
      <c r="I29" s="30"/>
      <c r="J29" s="30"/>
      <c r="K29" s="30"/>
      <c r="L29" s="30"/>
      <c r="M29" s="30"/>
      <c r="N29" s="30"/>
      <c r="O29" s="30"/>
      <c r="P29" s="30"/>
      <c r="Q29" s="30"/>
      <c r="R29" s="30"/>
      <c r="S29" s="30"/>
      <c r="T29" s="30"/>
      <c r="U29" s="30"/>
      <c r="W29" s="30"/>
    </row>
    <row r="30" spans="1:26" ht="15.75" customHeight="1" x14ac:dyDescent="0.3">
      <c r="A30" s="30"/>
      <c r="B30" s="30"/>
      <c r="C30" s="30"/>
      <c r="D30" s="30"/>
      <c r="E30" s="30"/>
      <c r="F30" s="30"/>
      <c r="G30" s="30"/>
      <c r="H30" s="30"/>
      <c r="I30" s="30"/>
      <c r="J30" s="30"/>
      <c r="K30" s="30"/>
      <c r="L30" s="30"/>
      <c r="M30" s="30"/>
      <c r="N30" s="30"/>
      <c r="O30" s="30"/>
      <c r="P30" s="30"/>
      <c r="Q30" s="30"/>
      <c r="R30" s="30"/>
      <c r="S30" s="30"/>
      <c r="T30" s="30"/>
      <c r="U30" s="30"/>
      <c r="V30" s="30"/>
      <c r="W30" s="30"/>
    </row>
    <row r="31" spans="1:26" ht="15.75" customHeight="1" x14ac:dyDescent="0.3"/>
    <row r="32" spans="1:26"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sheetData>
  <mergeCells count="9">
    <mergeCell ref="AV3:AV4"/>
    <mergeCell ref="A17:A18"/>
    <mergeCell ref="B17:B18"/>
    <mergeCell ref="C17:C18"/>
    <mergeCell ref="D17:D18"/>
    <mergeCell ref="A3:A4"/>
    <mergeCell ref="B3:B4"/>
    <mergeCell ref="C3:C4"/>
    <mergeCell ref="D3:D4"/>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54-400D-45EF-AE4C-C2909ED2E27E}">
  <dimension ref="A1:BK40"/>
  <sheetViews>
    <sheetView workbookViewId="0">
      <selection activeCell="AS4" sqref="AS4:BJ23"/>
    </sheetView>
    <sheetView workbookViewId="1"/>
  </sheetViews>
  <sheetFormatPr defaultRowHeight="15.75" x14ac:dyDescent="0.3"/>
  <cols>
    <col min="1" max="1" width="14.21875" customWidth="1"/>
    <col min="2" max="2" width="4.6640625" bestFit="1" customWidth="1"/>
    <col min="3" max="3" width="13.5546875" customWidth="1"/>
    <col min="4" max="4" width="4.6640625" bestFit="1" customWidth="1"/>
    <col min="5" max="10" width="7.77734375" hidden="1" customWidth="1"/>
    <col min="11" max="36" width="6.44140625" customWidth="1"/>
    <col min="37" max="62" width="7.77734375" customWidth="1"/>
    <col min="63" max="63" width="9.77734375" customWidth="1"/>
  </cols>
  <sheetData>
    <row r="1" spans="1:63" ht="15.75" customHeight="1" x14ac:dyDescent="0.3">
      <c r="A1" s="316" t="s">
        <v>405</v>
      </c>
    </row>
    <row r="2" spans="1:63" ht="15.75" customHeight="1" x14ac:dyDescent="0.3"/>
    <row r="3" spans="1:63" ht="15.75" customHeight="1" x14ac:dyDescent="0.3">
      <c r="A3" s="508" t="s">
        <v>32</v>
      </c>
      <c r="B3" s="510" t="s">
        <v>66</v>
      </c>
      <c r="C3" s="510" t="s">
        <v>282</v>
      </c>
      <c r="D3" s="510"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1" t="s">
        <v>1</v>
      </c>
    </row>
    <row r="4" spans="1:63" ht="15.75" customHeight="1" x14ac:dyDescent="0.3">
      <c r="A4" s="513"/>
      <c r="B4" s="512"/>
      <c r="C4" s="512"/>
      <c r="D4" s="511"/>
      <c r="E4" s="36">
        <v>2018</v>
      </c>
      <c r="F4" s="35">
        <f>E4+1</f>
        <v>2019</v>
      </c>
      <c r="G4" s="35">
        <f t="shared" ref="G4:J4" si="0">F4+1</f>
        <v>2020</v>
      </c>
      <c r="H4" s="35">
        <f t="shared" si="0"/>
        <v>2021</v>
      </c>
      <c r="I4" s="35">
        <f t="shared" si="0"/>
        <v>2022</v>
      </c>
      <c r="J4" s="35">
        <f t="shared" si="0"/>
        <v>2023</v>
      </c>
      <c r="K4" s="35">
        <f t="shared" ref="K4" si="1">J4+1</f>
        <v>2024</v>
      </c>
      <c r="L4" s="35">
        <f t="shared" ref="L4" si="2">K4+1</f>
        <v>2025</v>
      </c>
      <c r="M4" s="35">
        <f t="shared" ref="M4" si="3">L4+1</f>
        <v>2026</v>
      </c>
      <c r="N4" s="35">
        <f t="shared" ref="N4" si="4">M4+1</f>
        <v>2027</v>
      </c>
      <c r="O4" s="35">
        <f t="shared" ref="O4" si="5">N4+1</f>
        <v>2028</v>
      </c>
      <c r="P4" s="35">
        <f t="shared" ref="P4" si="6">O4+1</f>
        <v>2029</v>
      </c>
      <c r="Q4" s="35">
        <f t="shared" ref="Q4" si="7">P4+1</f>
        <v>2030</v>
      </c>
      <c r="R4" s="35">
        <f t="shared" ref="R4" si="8">Q4+1</f>
        <v>2031</v>
      </c>
      <c r="S4" s="35">
        <f t="shared" ref="S4" si="9">R4+1</f>
        <v>2032</v>
      </c>
      <c r="T4" s="35">
        <f t="shared" ref="T4" si="10">S4+1</f>
        <v>2033</v>
      </c>
      <c r="U4" s="35">
        <f t="shared" ref="U4" si="11">T4+1</f>
        <v>2034</v>
      </c>
      <c r="V4" s="35">
        <f t="shared" ref="V4" si="12">U4+1</f>
        <v>2035</v>
      </c>
      <c r="W4" s="35">
        <f t="shared" ref="W4" si="13">V4+1</f>
        <v>2036</v>
      </c>
      <c r="X4" s="35">
        <f t="shared" ref="X4" si="14">W4+1</f>
        <v>2037</v>
      </c>
      <c r="Y4" s="35">
        <f t="shared" ref="Y4" si="15">X4+1</f>
        <v>2038</v>
      </c>
      <c r="Z4" s="35">
        <f t="shared" ref="Z4" si="16">Y4+1</f>
        <v>2039</v>
      </c>
      <c r="AA4" s="35">
        <f t="shared" ref="AA4" si="17">Z4+1</f>
        <v>2040</v>
      </c>
      <c r="AB4" s="35">
        <f t="shared" ref="AB4" si="18">AA4+1</f>
        <v>2041</v>
      </c>
      <c r="AC4" s="35">
        <f t="shared" ref="AC4" si="19">AB4+1</f>
        <v>2042</v>
      </c>
      <c r="AD4" s="35">
        <f t="shared" ref="AD4" si="20">AC4+1</f>
        <v>2043</v>
      </c>
      <c r="AE4" s="35">
        <f t="shared" ref="AE4" si="21">AD4+1</f>
        <v>2044</v>
      </c>
      <c r="AF4" s="35">
        <f t="shared" ref="AF4" si="22">AE4+1</f>
        <v>2045</v>
      </c>
      <c r="AG4" s="35">
        <f t="shared" ref="AG4" si="23">AF4+1</f>
        <v>2046</v>
      </c>
      <c r="AH4" s="35">
        <f t="shared" ref="AH4" si="24">AG4+1</f>
        <v>2047</v>
      </c>
      <c r="AI4" s="35">
        <f t="shared" ref="AI4" si="25">AH4+1</f>
        <v>2048</v>
      </c>
      <c r="AJ4" s="35">
        <f t="shared" ref="AJ4" si="26">AI4+1</f>
        <v>2049</v>
      </c>
      <c r="AK4" s="35">
        <f t="shared" ref="AK4" si="27">AJ4+1</f>
        <v>2050</v>
      </c>
      <c r="AL4" s="35">
        <f t="shared" ref="AL4" si="28">AK4+1</f>
        <v>2051</v>
      </c>
      <c r="AM4" s="35">
        <f t="shared" ref="AM4" si="29">AL4+1</f>
        <v>2052</v>
      </c>
      <c r="AN4" s="35">
        <f t="shared" ref="AN4" si="30">AM4+1</f>
        <v>2053</v>
      </c>
      <c r="AO4" s="35">
        <f t="shared" ref="AO4" si="31">AN4+1</f>
        <v>2054</v>
      </c>
      <c r="AP4" s="35">
        <f t="shared" ref="AP4" si="32">AO4+1</f>
        <v>2055</v>
      </c>
      <c r="AQ4" s="35">
        <f t="shared" ref="AQ4" si="33">AP4+1</f>
        <v>2056</v>
      </c>
      <c r="AR4" s="35">
        <f t="shared" ref="AR4" si="34">AQ4+1</f>
        <v>2057</v>
      </c>
      <c r="AS4" s="35">
        <f t="shared" ref="AS4" si="35">AR4+1</f>
        <v>2058</v>
      </c>
      <c r="AT4" s="35">
        <f t="shared" ref="AT4" si="36">AS4+1</f>
        <v>2059</v>
      </c>
      <c r="AU4" s="35">
        <f t="shared" ref="AU4" si="37">AT4+1</f>
        <v>2060</v>
      </c>
      <c r="AV4" s="35">
        <f t="shared" ref="AV4" si="38">AU4+1</f>
        <v>2061</v>
      </c>
      <c r="AW4" s="35">
        <f t="shared" ref="AW4" si="39">AV4+1</f>
        <v>2062</v>
      </c>
      <c r="AX4" s="35">
        <f t="shared" ref="AX4" si="40">AW4+1</f>
        <v>2063</v>
      </c>
      <c r="AY4" s="35">
        <f t="shared" ref="AY4" si="41">AX4+1</f>
        <v>2064</v>
      </c>
      <c r="AZ4" s="35">
        <f t="shared" ref="AZ4" si="42">AY4+1</f>
        <v>2065</v>
      </c>
      <c r="BA4" s="35">
        <f t="shared" ref="BA4" si="43">AZ4+1</f>
        <v>2066</v>
      </c>
      <c r="BB4" s="35">
        <f t="shared" ref="BB4" si="44">BA4+1</f>
        <v>2067</v>
      </c>
      <c r="BC4" s="35">
        <f t="shared" ref="BC4" si="45">BB4+1</f>
        <v>2068</v>
      </c>
      <c r="BD4" s="35">
        <f t="shared" ref="BD4" si="46">BC4+1</f>
        <v>2069</v>
      </c>
      <c r="BE4" s="35">
        <f t="shared" ref="BE4" si="47">BD4+1</f>
        <v>2070</v>
      </c>
      <c r="BF4" s="35">
        <f t="shared" ref="BF4" si="48">BE4+1</f>
        <v>2071</v>
      </c>
      <c r="BG4" s="35">
        <f t="shared" ref="BG4" si="49">BF4+1</f>
        <v>2072</v>
      </c>
      <c r="BH4" s="35">
        <f t="shared" ref="BH4" si="50">BG4+1</f>
        <v>2073</v>
      </c>
      <c r="BI4" s="35">
        <f t="shared" ref="BI4" si="51">BH4+1</f>
        <v>2074</v>
      </c>
      <c r="BJ4" s="35">
        <f t="shared" ref="BJ4" si="52">BI4+1</f>
        <v>2075</v>
      </c>
      <c r="BK4" s="493"/>
    </row>
    <row r="5" spans="1:63" ht="15.75" customHeight="1" x14ac:dyDescent="0.3">
      <c r="A5" s="202" t="s">
        <v>184</v>
      </c>
      <c r="B5" s="203">
        <f>Standard!B11</f>
        <v>12.770444805156643</v>
      </c>
      <c r="C5" s="204">
        <f>Standard!C8</f>
        <v>66267.095757545263</v>
      </c>
      <c r="D5" s="205">
        <f>Standard!D8</f>
        <v>0.90927432544644726</v>
      </c>
      <c r="E5" s="23"/>
      <c r="F5" s="23"/>
      <c r="G5" s="23"/>
      <c r="H5" s="23"/>
      <c r="I5" s="23"/>
      <c r="J5" s="23"/>
      <c r="K5" s="180">
        <f>Standard!K8</f>
        <v>60254.968794237095</v>
      </c>
      <c r="L5" s="180">
        <f>Standard!L8</f>
        <v>60254.968794237095</v>
      </c>
      <c r="M5" s="180">
        <f>Standard!M8</f>
        <v>60237.208108166509</v>
      </c>
      <c r="N5" s="180">
        <f>Standard!N8</f>
        <v>60066.665141509307</v>
      </c>
      <c r="O5" s="180">
        <f>Standard!O8</f>
        <v>59616.896269176126</v>
      </c>
      <c r="P5" s="180">
        <f>Standard!P8</f>
        <v>59346.992810827578</v>
      </c>
      <c r="Q5" s="180">
        <f>Standard!Q8</f>
        <v>58743.630940318035</v>
      </c>
      <c r="R5" s="180">
        <f>Standard!R8</f>
        <v>57660.090564907703</v>
      </c>
      <c r="S5" s="180">
        <f>Standard!S8</f>
        <v>52794.03481440217</v>
      </c>
      <c r="T5" s="180">
        <f>Standard!T8</f>
        <v>52513.53591322156</v>
      </c>
      <c r="U5" s="180">
        <f>Standard!U8</f>
        <v>49980.175431155665</v>
      </c>
      <c r="V5" s="180">
        <f>Standard!V8</f>
        <v>40937.840287814484</v>
      </c>
      <c r="W5" s="180">
        <f>Standard!W8</f>
        <v>28967.015551147535</v>
      </c>
      <c r="X5" s="180">
        <f>Standard!X8</f>
        <v>27601.323104324889</v>
      </c>
      <c r="Y5" s="180">
        <f>Standard!Y8</f>
        <v>27170.751435168029</v>
      </c>
      <c r="Z5" s="180">
        <f>Standard!Z8</f>
        <v>4040.8753976123526</v>
      </c>
      <c r="AA5" s="180">
        <f>Standard!AA8</f>
        <v>295.05959847681271</v>
      </c>
      <c r="AB5" s="180">
        <f>Standard!AB8</f>
        <v>295.05959847681271</v>
      </c>
      <c r="AC5" s="180">
        <f>Standard!AC8</f>
        <v>295.05959847681271</v>
      </c>
      <c r="AD5" s="180">
        <f>Standard!AD8</f>
        <v>295.05959847681271</v>
      </c>
      <c r="AE5" s="180">
        <f>Standard!AE8</f>
        <v>295.05959847681271</v>
      </c>
      <c r="AF5" s="180">
        <f>Standard!AF8</f>
        <v>295.05959847681271</v>
      </c>
      <c r="AG5" s="180">
        <f>Standard!AG8</f>
        <v>295.05959847681271</v>
      </c>
      <c r="AH5" s="180">
        <f>Standard!AH8</f>
        <v>153.97825052774402</v>
      </c>
      <c r="AI5" s="180">
        <f>Standard!AI8</f>
        <v>153.97825052774402</v>
      </c>
      <c r="AJ5" s="180">
        <f>Standard!AJ8</f>
        <v>0</v>
      </c>
      <c r="AK5" s="180">
        <f>Standard!AK8</f>
        <v>0</v>
      </c>
      <c r="AL5" s="180">
        <f>Standard!AL8</f>
        <v>0</v>
      </c>
      <c r="AM5" s="180">
        <f>Standard!AM8</f>
        <v>0</v>
      </c>
      <c r="AN5" s="180">
        <f>Standard!AN8</f>
        <v>0</v>
      </c>
      <c r="AO5" s="180">
        <f>Standard!AO8</f>
        <v>0</v>
      </c>
      <c r="AP5" s="180">
        <f>Standard!AP8</f>
        <v>0</v>
      </c>
      <c r="AQ5" s="180">
        <f>Standard!AQ8</f>
        <v>0</v>
      </c>
      <c r="AR5" s="180">
        <f>Standard!AR8</f>
        <v>0</v>
      </c>
      <c r="AS5" s="180">
        <f>Standard!AS8</f>
        <v>0</v>
      </c>
      <c r="AT5" s="180">
        <f>Standard!AT8</f>
        <v>0</v>
      </c>
      <c r="AU5" s="180">
        <f>Standard!AU8</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11" si="53">SUM(E5:BJ5)</f>
        <v>762560.34704861953</v>
      </c>
    </row>
    <row r="6" spans="1:63" ht="15.75" customHeight="1" x14ac:dyDescent="0.3">
      <c r="A6" s="202" t="s">
        <v>33</v>
      </c>
      <c r="B6" s="203">
        <f>Custom!B10</f>
        <v>18.346805289324891</v>
      </c>
      <c r="C6" s="204">
        <f>Custom!C7</f>
        <v>37034.216399215191</v>
      </c>
      <c r="D6" s="205">
        <f>Custom!D7</f>
        <v>0.81325493570546148</v>
      </c>
      <c r="E6" s="23"/>
      <c r="F6" s="23"/>
      <c r="G6" s="23"/>
      <c r="H6" s="23"/>
      <c r="I6" s="23"/>
      <c r="J6" s="23"/>
      <c r="K6" s="180">
        <f>Custom!K7</f>
        <v>30118.259276645898</v>
      </c>
      <c r="L6" s="180">
        <f>Custom!L7</f>
        <v>30118.259276645898</v>
      </c>
      <c r="M6" s="180">
        <f>Custom!M7</f>
        <v>30118.259276645898</v>
      </c>
      <c r="N6" s="180">
        <f>Custom!N7</f>
        <v>30118.259276645898</v>
      </c>
      <c r="O6" s="180">
        <f>Custom!O7</f>
        <v>30118.259276645898</v>
      </c>
      <c r="P6" s="180">
        <f>Custom!P7</f>
        <v>29558.001370864</v>
      </c>
      <c r="Q6" s="180">
        <f>Custom!Q7</f>
        <v>29558.001370864</v>
      </c>
      <c r="R6" s="180">
        <f>Custom!R7</f>
        <v>29558.001370864</v>
      </c>
      <c r="S6" s="180">
        <f>Custom!S7</f>
        <v>29121.283609963553</v>
      </c>
      <c r="T6" s="180">
        <f>Custom!T7</f>
        <v>29014.541628015792</v>
      </c>
      <c r="U6" s="180">
        <f>Custom!U7</f>
        <v>28999.977959990356</v>
      </c>
      <c r="V6" s="180">
        <f>Custom!V7</f>
        <v>28107.291160705841</v>
      </c>
      <c r="W6" s="180">
        <f>Custom!W7</f>
        <v>27796.152363661993</v>
      </c>
      <c r="X6" s="180">
        <f>Custom!X7</f>
        <v>22811.289926992162</v>
      </c>
      <c r="Y6" s="180">
        <f>Custom!Y7</f>
        <v>22759.795147605942</v>
      </c>
      <c r="Z6" s="180">
        <f>Custom!Z7</f>
        <v>16569.851578461126</v>
      </c>
      <c r="AA6" s="180">
        <f>Custom!AA7</f>
        <v>15516.443514001014</v>
      </c>
      <c r="AB6" s="180">
        <f>Custom!AB7</f>
        <v>14511.314141738059</v>
      </c>
      <c r="AC6" s="180">
        <f>Custom!AC7</f>
        <v>13845.243576201305</v>
      </c>
      <c r="AD6" s="180">
        <f>Custom!AD7</f>
        <v>13845.243576201305</v>
      </c>
      <c r="AE6" s="180">
        <f>Custom!AE7</f>
        <v>12847.499811077338</v>
      </c>
      <c r="AF6" s="180">
        <f>Custom!AF7</f>
        <v>12729.369368591419</v>
      </c>
      <c r="AG6" s="180">
        <f>Custom!AG7</f>
        <v>12556.071261960495</v>
      </c>
      <c r="AH6" s="180">
        <f>Custom!AH7</f>
        <v>3907.0467121570064</v>
      </c>
      <c r="AI6" s="180">
        <f>Custom!AI7</f>
        <v>3755.7458917293161</v>
      </c>
      <c r="AJ6" s="180">
        <f>Custom!AJ7</f>
        <v>601.12792467461509</v>
      </c>
      <c r="AK6" s="180">
        <f>Custom!AK7</f>
        <v>601.12792467461509</v>
      </c>
      <c r="AL6" s="180">
        <f>Custom!AL7</f>
        <v>601.12792467461509</v>
      </c>
      <c r="AM6" s="180">
        <f>Custom!AM7</f>
        <v>601.12792467461509</v>
      </c>
      <c r="AN6" s="180">
        <f>Custom!AN7</f>
        <v>601.12792467461509</v>
      </c>
      <c r="AO6" s="180">
        <f>Custom!AO7</f>
        <v>25.792387524251925</v>
      </c>
      <c r="AP6" s="180">
        <f>Custom!AP7</f>
        <v>25.792387524251925</v>
      </c>
      <c r="AQ6" s="180">
        <f>Custom!AQ7</f>
        <v>25.792387524251925</v>
      </c>
      <c r="AR6" s="180">
        <f>Custom!AR7</f>
        <v>25.792387524251925</v>
      </c>
      <c r="AS6" s="180">
        <f>Custom!AS7</f>
        <v>25.792387524251925</v>
      </c>
      <c r="AT6" s="180">
        <f>Custom!AT7</f>
        <v>25.792387524251925</v>
      </c>
      <c r="AU6" s="180">
        <f>Custom!AU7</f>
        <v>25.792387524251925</v>
      </c>
      <c r="AV6" s="180">
        <f>Custom!AV7</f>
        <v>25.792387524251925</v>
      </c>
      <c r="AW6" s="180">
        <f>Custom!AW7</f>
        <v>25.792387524251925</v>
      </c>
      <c r="AX6" s="180">
        <f>Custom!AX7</f>
        <v>25.792387524251925</v>
      </c>
      <c r="AY6" s="180">
        <f>Custom!AY7</f>
        <v>25.792387524251925</v>
      </c>
      <c r="AZ6" s="180">
        <f>Custom!AZ7</f>
        <v>25.792387524251925</v>
      </c>
      <c r="BA6" s="180">
        <f>Custom!BA7</f>
        <v>25.792387524251925</v>
      </c>
      <c r="BB6" s="180">
        <f>Custom!BB7</f>
        <v>25.792387524251925</v>
      </c>
      <c r="BC6" s="180">
        <f>Custom!BC7</f>
        <v>25.792387524251925</v>
      </c>
      <c r="BD6" s="180">
        <f>Custom!BD7</f>
        <v>25.792387524251925</v>
      </c>
      <c r="BE6" s="180">
        <f>Custom!BE7</f>
        <v>25.792387524251925</v>
      </c>
      <c r="BF6" s="180">
        <f>Custom!BF7</f>
        <v>25.792387524251925</v>
      </c>
      <c r="BG6" s="180">
        <f>Custom!BG7</f>
        <v>25.792387524251925</v>
      </c>
      <c r="BH6" s="180">
        <f>Custom!BH7</f>
        <v>25.792387524251925</v>
      </c>
      <c r="BI6" s="180">
        <f>Custom!BI7</f>
        <v>0</v>
      </c>
      <c r="BJ6" s="180">
        <f>Custom!BJ7</f>
        <v>0</v>
      </c>
      <c r="BK6" s="211">
        <f t="shared" si="53"/>
        <v>551480.9490987343</v>
      </c>
    </row>
    <row r="7" spans="1:63" ht="15.75" customHeight="1" x14ac:dyDescent="0.3">
      <c r="A7" s="202" t="s">
        <v>228</v>
      </c>
      <c r="B7" s="203">
        <f>'Retro-Commissioning'!B11</f>
        <v>7.5799043051040886</v>
      </c>
      <c r="C7" s="204">
        <f>'Retro-Commissioning'!C8</f>
        <v>7618.1204900013454</v>
      </c>
      <c r="D7" s="205">
        <f>'Retro-Commissioning'!D8</f>
        <v>0.94549021568851965</v>
      </c>
      <c r="E7" s="23"/>
      <c r="F7" s="23"/>
      <c r="G7" s="23"/>
      <c r="H7" s="23"/>
      <c r="I7" s="23"/>
      <c r="J7" s="23"/>
      <c r="K7" s="180">
        <f>'Retro-Commissioning'!K8</f>
        <v>7202.8583852325028</v>
      </c>
      <c r="L7" s="180">
        <f>'Retro-Commissioning'!L8</f>
        <v>7202.8583852325028</v>
      </c>
      <c r="M7" s="180">
        <f>'Retro-Commissioning'!M8</f>
        <v>7202.8583852325028</v>
      </c>
      <c r="N7" s="180">
        <f>'Retro-Commissioning'!N8</f>
        <v>7202.8583852325028</v>
      </c>
      <c r="O7" s="180">
        <f>'Retro-Commissioning'!O8</f>
        <v>7202.8583852325028</v>
      </c>
      <c r="P7" s="180">
        <f>'Retro-Commissioning'!P8</f>
        <v>7202.8583852325028</v>
      </c>
      <c r="Q7" s="180">
        <f>'Retro-Commissioning'!Q8</f>
        <v>7202.8583852325028</v>
      </c>
      <c r="R7" s="180">
        <f>'Retro-Commissioning'!R8</f>
        <v>3122.8740615443339</v>
      </c>
      <c r="S7" s="180">
        <f>'Retro-Commissioning'!S8</f>
        <v>1038.1544608703036</v>
      </c>
      <c r="T7" s="180">
        <f>'Retro-Commissioning'!T8</f>
        <v>0</v>
      </c>
      <c r="U7" s="180">
        <f>'Retro-Commissioning'!U8</f>
        <v>0</v>
      </c>
      <c r="V7" s="180">
        <f>'Retro-Commissioning'!V8</f>
        <v>0</v>
      </c>
      <c r="W7" s="180">
        <f>'Retro-Commissioning'!W8</f>
        <v>0</v>
      </c>
      <c r="X7" s="180">
        <f>'Retro-Commissioning'!X8</f>
        <v>0</v>
      </c>
      <c r="Y7" s="180">
        <f>'Retro-Commissioning'!Y8</f>
        <v>0</v>
      </c>
      <c r="Z7" s="180">
        <f>'Retro-Commissioning'!Z8</f>
        <v>0</v>
      </c>
      <c r="AA7" s="180">
        <f>'Retro-Commissioning'!AA8</f>
        <v>0</v>
      </c>
      <c r="AB7" s="180">
        <f>'Retro-Commissioning'!AB8</f>
        <v>0</v>
      </c>
      <c r="AC7" s="180">
        <f>'Retro-Commissioning'!AC8</f>
        <v>0</v>
      </c>
      <c r="AD7" s="180">
        <f>'Retro-Commissioning'!AD8</f>
        <v>0</v>
      </c>
      <c r="AE7" s="180">
        <f>'Retro-Commissioning'!AE8</f>
        <v>0</v>
      </c>
      <c r="AF7" s="180">
        <f>'Retro-Commissioning'!AF8</f>
        <v>0</v>
      </c>
      <c r="AG7" s="180">
        <f>'Retro-Commissioning'!AG8</f>
        <v>0</v>
      </c>
      <c r="AH7" s="180">
        <f>'Retro-Commissioning'!AH8</f>
        <v>0</v>
      </c>
      <c r="AI7" s="180">
        <f>'Retro-Commissioning'!AI8</f>
        <v>0</v>
      </c>
      <c r="AJ7" s="180">
        <f>'Retro-Commissioning'!AJ8</f>
        <v>0</v>
      </c>
      <c r="AK7" s="180">
        <f>'Retro-Commissioning'!AK8</f>
        <v>0</v>
      </c>
      <c r="AL7" s="180">
        <f>'Retro-Commissioning'!AL8</f>
        <v>0</v>
      </c>
      <c r="AM7" s="180">
        <f>'Retro-Commissioning'!AM8</f>
        <v>0</v>
      </c>
      <c r="AN7" s="180">
        <f>'Retro-Commissioning'!AN8</f>
        <v>0</v>
      </c>
      <c r="AO7" s="180">
        <f>'Retro-Commissioning'!AO8</f>
        <v>0</v>
      </c>
      <c r="AP7" s="180">
        <f>'Retro-Commissioning'!AP8</f>
        <v>0</v>
      </c>
      <c r="AQ7" s="180">
        <f>'Retro-Commissioning'!AQ8</f>
        <v>0</v>
      </c>
      <c r="AR7" s="180">
        <f>'Retro-Commissioning'!AR8</f>
        <v>0</v>
      </c>
      <c r="AS7" s="180">
        <f>'Retro-Commissioning'!AS8</f>
        <v>0</v>
      </c>
      <c r="AT7" s="180">
        <f>'Retro-Commissioning'!AT8</f>
        <v>0</v>
      </c>
      <c r="AU7" s="180">
        <f>'Retro-Commissioning'!AU8</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361">
        <f t="shared" si="53"/>
        <v>54581.037219042155</v>
      </c>
    </row>
    <row r="8" spans="1:63" ht="15.75" customHeight="1" x14ac:dyDescent="0.3">
      <c r="A8" s="202" t="s">
        <v>229</v>
      </c>
      <c r="B8" s="203">
        <f>Streetlighting!B10</f>
        <v>20</v>
      </c>
      <c r="C8" s="204">
        <f>Streetlighting!C7</f>
        <v>12566.375322102</v>
      </c>
      <c r="D8" s="205">
        <f>Streetlighting!D7</f>
        <v>0.99875536138035848</v>
      </c>
      <c r="E8" s="23"/>
      <c r="F8" s="23"/>
      <c r="G8" s="23"/>
      <c r="H8" s="23"/>
      <c r="I8" s="23"/>
      <c r="J8" s="23"/>
      <c r="K8" s="180">
        <f>Streetlighting!K7</f>
        <v>12550.734726067201</v>
      </c>
      <c r="L8" s="180">
        <f>Streetlighting!L7</f>
        <v>12550.734726067201</v>
      </c>
      <c r="M8" s="180">
        <f>Streetlighting!M7</f>
        <v>12550.734726067201</v>
      </c>
      <c r="N8" s="180">
        <f>Streetlighting!N7</f>
        <v>11851.131471067201</v>
      </c>
      <c r="O8" s="180">
        <f>Streetlighting!O7</f>
        <v>11851.131471067201</v>
      </c>
      <c r="P8" s="180">
        <f>Streetlighting!P7</f>
        <v>11851.131471067201</v>
      </c>
      <c r="Q8" s="180">
        <f>Streetlighting!Q7</f>
        <v>11851.131471067201</v>
      </c>
      <c r="R8" s="180">
        <f>Streetlighting!R7</f>
        <v>11851.131471067201</v>
      </c>
      <c r="S8" s="180">
        <f>Streetlighting!S7</f>
        <v>11851.131471067201</v>
      </c>
      <c r="T8" s="180">
        <f>Streetlighting!T7</f>
        <v>11851.131471067201</v>
      </c>
      <c r="U8" s="180">
        <f>Streetlighting!U7</f>
        <v>11851.131471067201</v>
      </c>
      <c r="V8" s="180">
        <f>Streetlighting!V7</f>
        <v>11851.131471067201</v>
      </c>
      <c r="W8" s="180">
        <f>Streetlighting!W7</f>
        <v>11851.131471067201</v>
      </c>
      <c r="X8" s="180">
        <f>Streetlighting!X7</f>
        <v>11851.131471067201</v>
      </c>
      <c r="Y8" s="180">
        <f>Streetlighting!Y7</f>
        <v>11851.131471067201</v>
      </c>
      <c r="Z8" s="180">
        <f>Streetlighting!Z7</f>
        <v>11851.131471067201</v>
      </c>
      <c r="AA8" s="180">
        <f>Streetlighting!AA7</f>
        <v>11851.131471067201</v>
      </c>
      <c r="AB8" s="180">
        <f>Streetlighting!AB7</f>
        <v>11851.131471067201</v>
      </c>
      <c r="AC8" s="180">
        <f>Streetlighting!AC7</f>
        <v>11851.131471067201</v>
      </c>
      <c r="AD8" s="180">
        <f>Streetlighting!AD7</f>
        <v>11851.131471067201</v>
      </c>
      <c r="AE8" s="180">
        <f>Streetlighting!AE7</f>
        <v>0</v>
      </c>
      <c r="AF8" s="180">
        <f>Streetlighting!AF7</f>
        <v>0</v>
      </c>
      <c r="AG8" s="180">
        <f>Streetlighting!AG7</f>
        <v>0</v>
      </c>
      <c r="AH8" s="180">
        <f>Streetlighting!AH7</f>
        <v>0</v>
      </c>
      <c r="AI8" s="180">
        <f>Streetlighting!AI7</f>
        <v>0</v>
      </c>
      <c r="AJ8" s="180">
        <f>Streetlighting!AJ7</f>
        <v>0</v>
      </c>
      <c r="AK8" s="180">
        <f>Streetlighting!AK7</f>
        <v>0</v>
      </c>
      <c r="AL8" s="180">
        <f>Streetlighting!AL7</f>
        <v>0</v>
      </c>
      <c r="AM8" s="180">
        <f>Streetlighting!AM7</f>
        <v>0</v>
      </c>
      <c r="AN8" s="180">
        <f>Streetlighting!AN7</f>
        <v>0</v>
      </c>
      <c r="AO8" s="180">
        <f>Streetlighting!AO7</f>
        <v>0</v>
      </c>
      <c r="AP8" s="180">
        <f>Streetlighting!AP7</f>
        <v>0</v>
      </c>
      <c r="AQ8" s="180">
        <f>Streetlighting!AQ7</f>
        <v>0</v>
      </c>
      <c r="AR8" s="180">
        <f>Streetlighting!AR7</f>
        <v>0</v>
      </c>
      <c r="AS8" s="180">
        <f>Streetlighting!AS7</f>
        <v>0</v>
      </c>
      <c r="AT8" s="180">
        <f>Streetlighting!AT7</f>
        <v>0</v>
      </c>
      <c r="AU8" s="180">
        <f>Streetlighting!AU7</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361">
        <f t="shared" si="53"/>
        <v>239121.43918634404</v>
      </c>
    </row>
    <row r="9" spans="1:63" ht="15.75" customHeight="1" x14ac:dyDescent="0.3">
      <c r="A9" s="202" t="s">
        <v>179</v>
      </c>
      <c r="B9" s="203">
        <f>'Small Business'!B10</f>
        <v>13.663049290241462</v>
      </c>
      <c r="C9" s="204">
        <f>'Small Business'!C7</f>
        <v>35240.209955903534</v>
      </c>
      <c r="D9" s="205">
        <f>'Small Business'!D7</f>
        <v>0.91719525949948699</v>
      </c>
      <c r="E9" s="23"/>
      <c r="F9" s="23"/>
      <c r="G9" s="23"/>
      <c r="H9" s="23"/>
      <c r="I9" s="23"/>
      <c r="J9" s="23"/>
      <c r="K9" s="180">
        <f>'Small Business'!K7</f>
        <v>32322.153515321348</v>
      </c>
      <c r="L9" s="180">
        <f>'Small Business'!L7</f>
        <v>32322.153515321348</v>
      </c>
      <c r="M9" s="180">
        <f>'Small Business'!M7</f>
        <v>32267.774895306124</v>
      </c>
      <c r="N9" s="180">
        <f>'Small Business'!N7</f>
        <v>31285.118659770647</v>
      </c>
      <c r="O9" s="180">
        <f>'Small Business'!O7</f>
        <v>30693.205630614095</v>
      </c>
      <c r="P9" s="180">
        <f>'Small Business'!P7</f>
        <v>30260.752904657438</v>
      </c>
      <c r="Q9" s="180">
        <f>'Small Business'!Q7</f>
        <v>29415.892589802137</v>
      </c>
      <c r="R9" s="180">
        <f>'Small Business'!R7</f>
        <v>28832.396005578583</v>
      </c>
      <c r="S9" s="180">
        <f>'Small Business'!S7</f>
        <v>28709.692498827488</v>
      </c>
      <c r="T9" s="180">
        <f>'Small Business'!T7</f>
        <v>28296.860500584011</v>
      </c>
      <c r="U9" s="180">
        <f>'Small Business'!U7</f>
        <v>27657.825572811904</v>
      </c>
      <c r="V9" s="180">
        <f>'Small Business'!V7</f>
        <v>24975.828993658488</v>
      </c>
      <c r="W9" s="180">
        <f>'Small Business'!W7</f>
        <v>20260.189266339734</v>
      </c>
      <c r="X9" s="180">
        <f>'Small Business'!X7</f>
        <v>18603.366129082133</v>
      </c>
      <c r="Y9" s="180">
        <f>'Small Business'!Y7</f>
        <v>18332.987125580799</v>
      </c>
      <c r="Z9" s="180">
        <f>'Small Business'!Z7</f>
        <v>7460.0444615723936</v>
      </c>
      <c r="AA9" s="180">
        <f>'Small Business'!AA7</f>
        <v>223.22992200924779</v>
      </c>
      <c r="AB9" s="180">
        <f>'Small Business'!AB7</f>
        <v>223.22992200924779</v>
      </c>
      <c r="AC9" s="180">
        <f>'Small Business'!AC7</f>
        <v>223.22992200924779</v>
      </c>
      <c r="AD9" s="180">
        <f>'Small Business'!AD7</f>
        <v>223.22992200924779</v>
      </c>
      <c r="AE9" s="180">
        <f>'Small Business'!AE7</f>
        <v>4.4074999258123659</v>
      </c>
      <c r="AF9" s="180">
        <f>'Small Business'!AF7</f>
        <v>4.4074999258123659</v>
      </c>
      <c r="AG9" s="180">
        <f>'Small Business'!AG7</f>
        <v>4.4074999258123659</v>
      </c>
      <c r="AH9" s="180">
        <f>'Small Business'!AH7</f>
        <v>4.4074999258123659</v>
      </c>
      <c r="AI9" s="180">
        <f>'Small Business'!AI7</f>
        <v>4.4074999258123659</v>
      </c>
      <c r="AJ9" s="180">
        <f>'Small Business'!AJ7</f>
        <v>0</v>
      </c>
      <c r="AK9" s="180">
        <f>'Small Business'!AK7</f>
        <v>0</v>
      </c>
      <c r="AL9" s="180">
        <f>'Small Business'!AL7</f>
        <v>0</v>
      </c>
      <c r="AM9" s="180">
        <f>'Small Business'!AM7</f>
        <v>0</v>
      </c>
      <c r="AN9" s="180">
        <f>'Small Business'!AN7</f>
        <v>0</v>
      </c>
      <c r="AO9" s="180">
        <f>'Small Business'!AO7</f>
        <v>0</v>
      </c>
      <c r="AP9" s="180">
        <f>'Small Business'!AP7</f>
        <v>0</v>
      </c>
      <c r="AQ9" s="180">
        <f>'Small Business'!AQ7</f>
        <v>0</v>
      </c>
      <c r="AR9" s="180">
        <f>'Small Business'!AR7</f>
        <v>0</v>
      </c>
      <c r="AS9" s="180">
        <f>'Small Business'!AS7</f>
        <v>0</v>
      </c>
      <c r="AT9" s="180">
        <f>'Small Business'!AT7</f>
        <v>0</v>
      </c>
      <c r="AU9" s="180">
        <f>'Small Business'!AU7</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361">
        <f t="shared" si="53"/>
        <v>422611.19945249456</v>
      </c>
    </row>
    <row r="10" spans="1:63" ht="15.75" customHeight="1" x14ac:dyDescent="0.3">
      <c r="A10" s="202" t="s">
        <v>230</v>
      </c>
      <c r="B10" s="203">
        <f>Midstream!B11</f>
        <v>14.81857259234709</v>
      </c>
      <c r="C10" s="204">
        <f>Midstream!C8</f>
        <v>30450.525776533872</v>
      </c>
      <c r="D10" s="205">
        <f>Midstream!D8</f>
        <v>0.9738237530873517</v>
      </c>
      <c r="E10" s="23"/>
      <c r="F10" s="23"/>
      <c r="G10" s="23"/>
      <c r="H10" s="23"/>
      <c r="I10" s="23"/>
      <c r="J10" s="23"/>
      <c r="K10" s="180">
        <f>Midstream!K8</f>
        <v>29653.445295187361</v>
      </c>
      <c r="L10" s="180">
        <f>Midstream!L8</f>
        <v>29653.445295187361</v>
      </c>
      <c r="M10" s="180">
        <f>Midstream!M8</f>
        <v>29653.445295187361</v>
      </c>
      <c r="N10" s="180">
        <f>Midstream!N8</f>
        <v>29649.259314648367</v>
      </c>
      <c r="O10" s="180">
        <f>Midstream!O8</f>
        <v>29626.344979270489</v>
      </c>
      <c r="P10" s="180">
        <f>Midstream!P8</f>
        <v>29617.863063003486</v>
      </c>
      <c r="Q10" s="180">
        <f>Midstream!Q8</f>
        <v>29617.863063003486</v>
      </c>
      <c r="R10" s="180">
        <f>Midstream!R8</f>
        <v>29617.863063003486</v>
      </c>
      <c r="S10" s="180">
        <f>Midstream!S8</f>
        <v>29617.863063003486</v>
      </c>
      <c r="T10" s="180">
        <f>Midstream!T8</f>
        <v>29603.344644276935</v>
      </c>
      <c r="U10" s="180">
        <f>Midstream!U8</f>
        <v>29596.650499524934</v>
      </c>
      <c r="V10" s="180">
        <f>Midstream!V8</f>
        <v>29523.149118415869</v>
      </c>
      <c r="W10" s="180">
        <f>Midstream!W8</f>
        <v>29241.244354838029</v>
      </c>
      <c r="X10" s="180">
        <f>Midstream!X8</f>
        <v>29089.510387442002</v>
      </c>
      <c r="Y10" s="180">
        <f>Midstream!Y8</f>
        <v>23161.796274685508</v>
      </c>
      <c r="Z10" s="180">
        <f>Midstream!Z8</f>
        <v>2774.6564149014707</v>
      </c>
      <c r="AA10" s="180">
        <f>Midstream!AA8</f>
        <v>8.8763466960000006</v>
      </c>
      <c r="AB10" s="180">
        <f>Midstream!AB8</f>
        <v>8.8763466960000006</v>
      </c>
      <c r="AC10" s="180">
        <f>Midstream!AC8</f>
        <v>8.8763466960000006</v>
      </c>
      <c r="AD10" s="180">
        <f>Midstream!AD8</f>
        <v>8.8763466960000006</v>
      </c>
      <c r="AE10" s="180">
        <f>Midstream!AE8</f>
        <v>0</v>
      </c>
      <c r="AF10" s="180">
        <f>Midstream!AF8</f>
        <v>0</v>
      </c>
      <c r="AG10" s="180">
        <f>Midstream!AG8</f>
        <v>0</v>
      </c>
      <c r="AH10" s="180">
        <f>Midstream!AH8</f>
        <v>0</v>
      </c>
      <c r="AI10" s="180">
        <f>Midstream!AI8</f>
        <v>0</v>
      </c>
      <c r="AJ10" s="180">
        <f>Midstream!AJ8</f>
        <v>0</v>
      </c>
      <c r="AK10" s="180">
        <f>Midstream!AK8</f>
        <v>0</v>
      </c>
      <c r="AL10" s="180">
        <f>Midstream!AL8</f>
        <v>0</v>
      </c>
      <c r="AM10" s="180">
        <f>Midstream!AM8</f>
        <v>0</v>
      </c>
      <c r="AN10" s="180">
        <f>Midstream!AN8</f>
        <v>0</v>
      </c>
      <c r="AO10" s="180">
        <f>Midstream!AO8</f>
        <v>0</v>
      </c>
      <c r="AP10" s="180">
        <f>Midstream!AP8</f>
        <v>0</v>
      </c>
      <c r="AQ10" s="180">
        <f>Midstream!AQ8</f>
        <v>0</v>
      </c>
      <c r="AR10" s="180">
        <f>Midstream!AR8</f>
        <v>0</v>
      </c>
      <c r="AS10" s="180">
        <f>Midstream!AS8</f>
        <v>0</v>
      </c>
      <c r="AT10" s="180">
        <f>Midstream!AT8</f>
        <v>0</v>
      </c>
      <c r="AU10" s="180">
        <f>Midstream!AU8</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361">
        <f t="shared" si="53"/>
        <v>439733.24951236375</v>
      </c>
    </row>
    <row r="11" spans="1:63" ht="15.75" customHeight="1" x14ac:dyDescent="0.3">
      <c r="A11" s="202" t="s">
        <v>253</v>
      </c>
      <c r="B11" s="203">
        <f>'MS - Carryover'!B12</f>
        <v>14.603015318895746</v>
      </c>
      <c r="C11" s="204">
        <f>'MS - Carryover'!C9</f>
        <v>3542.898972544946</v>
      </c>
      <c r="D11" s="205">
        <f>'MS - Carryover'!D9</f>
        <v>0.91319999999999901</v>
      </c>
      <c r="E11" s="23"/>
      <c r="F11" s="23"/>
      <c r="G11" s="23"/>
      <c r="H11" s="23"/>
      <c r="I11" s="23"/>
      <c r="J11" s="23"/>
      <c r="K11" s="180">
        <f>'MS - Carryover'!K9</f>
        <v>3235.3753417280413</v>
      </c>
      <c r="L11" s="180">
        <f>'MS - Carryover'!L9</f>
        <v>3235.3753417280413</v>
      </c>
      <c r="M11" s="180">
        <f>'MS - Carryover'!M9</f>
        <v>3235.3753417280413</v>
      </c>
      <c r="N11" s="180">
        <f>'MS - Carryover'!N9</f>
        <v>3235.3753417280413</v>
      </c>
      <c r="O11" s="180">
        <f>'MS - Carryover'!O9</f>
        <v>3196.767100917813</v>
      </c>
      <c r="P11" s="180">
        <f>'MS - Carryover'!P9</f>
        <v>3194.9698357613652</v>
      </c>
      <c r="Q11" s="180">
        <f>'MS - Carryover'!Q9</f>
        <v>3190.4894399454352</v>
      </c>
      <c r="R11" s="180">
        <f>'MS - Carryover'!R9</f>
        <v>3137.9867734827058</v>
      </c>
      <c r="S11" s="180">
        <f>'MS - Carryover'!S9</f>
        <v>3137.9867734827058</v>
      </c>
      <c r="T11" s="180">
        <f>'MS - Carryover'!T9</f>
        <v>3137.9867734827058</v>
      </c>
      <c r="U11" s="180">
        <f>'MS - Carryover'!U9</f>
        <v>3137.4477868995464</v>
      </c>
      <c r="V11" s="180">
        <f>'MS - Carryover'!V9</f>
        <v>3137.4477868995464</v>
      </c>
      <c r="W11" s="180">
        <f>'MS - Carryover'!W9</f>
        <v>3137.4477868995464</v>
      </c>
      <c r="X11" s="180">
        <f>'MS - Carryover'!X9</f>
        <v>3137.4477868995464</v>
      </c>
      <c r="Y11" s="180">
        <f>'MS - Carryover'!Y9</f>
        <v>2501.4159034943441</v>
      </c>
      <c r="Z11" s="180">
        <f>'MS - Carryover'!Z9</f>
        <v>0</v>
      </c>
      <c r="AA11" s="180">
        <f>'MS - Carryover'!AA9</f>
        <v>0</v>
      </c>
      <c r="AB11" s="180">
        <f>'MS - Carryover'!AB9</f>
        <v>0</v>
      </c>
      <c r="AC11" s="180">
        <f>'MS - Carryover'!AC9</f>
        <v>0</v>
      </c>
      <c r="AD11" s="180">
        <f>'MS - Carryover'!AD9</f>
        <v>0</v>
      </c>
      <c r="AE11" s="180">
        <f>'MS - Carryover'!AE9</f>
        <v>0</v>
      </c>
      <c r="AF11" s="180">
        <f>'MS - Carryover'!AF9</f>
        <v>0</v>
      </c>
      <c r="AG11" s="180">
        <f>'MS - Carryover'!AG9</f>
        <v>0</v>
      </c>
      <c r="AH11" s="180">
        <f>'MS - Carryover'!AH9</f>
        <v>0</v>
      </c>
      <c r="AI11" s="180">
        <f>'MS - Carryover'!AI9</f>
        <v>0</v>
      </c>
      <c r="AJ11" s="180">
        <f>'MS - Carryover'!AJ9</f>
        <v>0</v>
      </c>
      <c r="AK11" s="180">
        <f>'MS - Carryover'!AK9</f>
        <v>0</v>
      </c>
      <c r="AL11" s="180">
        <f>'MS - Carryover'!AL9</f>
        <v>0</v>
      </c>
      <c r="AM11" s="180">
        <f>'MS - Carryover'!AM9</f>
        <v>0</v>
      </c>
      <c r="AN11" s="180">
        <f>'MS - Carryover'!AN9</f>
        <v>0</v>
      </c>
      <c r="AO11" s="180">
        <f>'MS - Carryover'!AO9</f>
        <v>0</v>
      </c>
      <c r="AP11" s="180">
        <f>'MS - Carryover'!AP9</f>
        <v>0</v>
      </c>
      <c r="AQ11" s="180">
        <f>'MS - Carryover'!AQ9</f>
        <v>0</v>
      </c>
      <c r="AR11" s="180">
        <f>'MS - Carryover'!AR9</f>
        <v>0</v>
      </c>
      <c r="AS11" s="180">
        <f>'MS - Carryover'!AS9</f>
        <v>0</v>
      </c>
      <c r="AT11" s="180">
        <f>'MS - Carryover'!AT9</f>
        <v>0</v>
      </c>
      <c r="AU11" s="180">
        <f>'MS - Carryover'!AU9</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361">
        <f t="shared" si="53"/>
        <v>46988.895115077423</v>
      </c>
    </row>
    <row r="12" spans="1:63" ht="15.75" customHeight="1" x14ac:dyDescent="0.3">
      <c r="A12" s="183" t="s">
        <v>408</v>
      </c>
      <c r="B12" s="199"/>
      <c r="C12" s="185">
        <f>SUM(C5:C11)</f>
        <v>192719.44267384615</v>
      </c>
      <c r="D12" s="208">
        <f>K12/C12</f>
        <v>0.90980854293542657</v>
      </c>
      <c r="E12" s="31"/>
      <c r="F12" s="31"/>
      <c r="G12" s="31"/>
      <c r="H12" s="31"/>
      <c r="I12" s="31"/>
      <c r="J12" s="31"/>
      <c r="K12" s="185">
        <f t="shared" ref="K12:BK12" si="54">SUM(K5:K11)</f>
        <v>175337.79533441944</v>
      </c>
      <c r="L12" s="185">
        <f t="shared" si="54"/>
        <v>175337.79533441944</v>
      </c>
      <c r="M12" s="185">
        <f t="shared" ref="M12:BJ12" si="55">SUM(M5:M11)</f>
        <v>175265.65602833361</v>
      </c>
      <c r="N12" s="185">
        <f t="shared" si="55"/>
        <v>173408.66759060195</v>
      </c>
      <c r="O12" s="185">
        <f t="shared" si="55"/>
        <v>172305.46311292413</v>
      </c>
      <c r="P12" s="185">
        <f t="shared" si="55"/>
        <v>171032.56984141358</v>
      </c>
      <c r="Q12" s="185">
        <f t="shared" si="55"/>
        <v>169579.8672602328</v>
      </c>
      <c r="R12" s="185">
        <f t="shared" si="55"/>
        <v>163780.34331044802</v>
      </c>
      <c r="S12" s="185">
        <f t="shared" si="55"/>
        <v>156270.14669161689</v>
      </c>
      <c r="T12" s="185">
        <f t="shared" si="55"/>
        <v>154417.4009306482</v>
      </c>
      <c r="U12" s="185">
        <f t="shared" si="55"/>
        <v>151223.2087214496</v>
      </c>
      <c r="V12" s="185">
        <f t="shared" si="55"/>
        <v>138532.68881856144</v>
      </c>
      <c r="W12" s="185">
        <f t="shared" si="55"/>
        <v>121253.18079395403</v>
      </c>
      <c r="X12" s="185">
        <f t="shared" si="55"/>
        <v>113094.06880580792</v>
      </c>
      <c r="Y12" s="185">
        <f t="shared" si="55"/>
        <v>105777.87735760181</v>
      </c>
      <c r="Z12" s="185">
        <f t="shared" si="55"/>
        <v>42696.559323614551</v>
      </c>
      <c r="AA12" s="185">
        <f t="shared" si="55"/>
        <v>27894.740852250274</v>
      </c>
      <c r="AB12" s="185">
        <f t="shared" si="55"/>
        <v>26889.611479987321</v>
      </c>
      <c r="AC12" s="185">
        <f t="shared" si="55"/>
        <v>26223.540914450568</v>
      </c>
      <c r="AD12" s="185">
        <f t="shared" si="55"/>
        <v>26223.540914450568</v>
      </c>
      <c r="AE12" s="185">
        <f t="shared" si="55"/>
        <v>13146.966909479963</v>
      </c>
      <c r="AF12" s="185">
        <f t="shared" si="55"/>
        <v>13028.836466994044</v>
      </c>
      <c r="AG12" s="185">
        <f t="shared" si="55"/>
        <v>12855.53836036312</v>
      </c>
      <c r="AH12" s="185">
        <f t="shared" si="55"/>
        <v>4065.4324626105627</v>
      </c>
      <c r="AI12" s="185">
        <f t="shared" si="55"/>
        <v>3914.1316421828724</v>
      </c>
      <c r="AJ12" s="185">
        <f t="shared" si="55"/>
        <v>601.12792467461509</v>
      </c>
      <c r="AK12" s="185">
        <f t="shared" si="55"/>
        <v>601.12792467461509</v>
      </c>
      <c r="AL12" s="185">
        <f t="shared" si="55"/>
        <v>601.12792467461509</v>
      </c>
      <c r="AM12" s="185">
        <f t="shared" si="55"/>
        <v>601.12792467461509</v>
      </c>
      <c r="AN12" s="185">
        <f t="shared" si="55"/>
        <v>601.12792467461509</v>
      </c>
      <c r="AO12" s="185">
        <f t="shared" si="55"/>
        <v>25.792387524251925</v>
      </c>
      <c r="AP12" s="185">
        <f t="shared" si="55"/>
        <v>25.792387524251925</v>
      </c>
      <c r="AQ12" s="185">
        <f t="shared" si="55"/>
        <v>25.792387524251925</v>
      </c>
      <c r="AR12" s="185">
        <f t="shared" si="55"/>
        <v>25.792387524251925</v>
      </c>
      <c r="AS12" s="185">
        <f t="shared" si="55"/>
        <v>25.792387524251925</v>
      </c>
      <c r="AT12" s="185">
        <f t="shared" si="55"/>
        <v>25.792387524251925</v>
      </c>
      <c r="AU12" s="185">
        <f t="shared" si="55"/>
        <v>25.792387524251925</v>
      </c>
      <c r="AV12" s="185">
        <f t="shared" si="55"/>
        <v>25.792387524251925</v>
      </c>
      <c r="AW12" s="185">
        <f t="shared" si="55"/>
        <v>25.792387524251925</v>
      </c>
      <c r="AX12" s="185">
        <f t="shared" si="55"/>
        <v>25.792387524251925</v>
      </c>
      <c r="AY12" s="185">
        <f t="shared" si="55"/>
        <v>25.792387524251925</v>
      </c>
      <c r="AZ12" s="185">
        <f t="shared" si="55"/>
        <v>25.792387524251925</v>
      </c>
      <c r="BA12" s="185">
        <f t="shared" si="55"/>
        <v>25.792387524251925</v>
      </c>
      <c r="BB12" s="185">
        <f t="shared" si="55"/>
        <v>25.792387524251925</v>
      </c>
      <c r="BC12" s="185">
        <f t="shared" si="55"/>
        <v>25.792387524251925</v>
      </c>
      <c r="BD12" s="185">
        <f t="shared" si="55"/>
        <v>25.792387524251925</v>
      </c>
      <c r="BE12" s="185">
        <f t="shared" si="55"/>
        <v>25.792387524251925</v>
      </c>
      <c r="BF12" s="185">
        <f t="shared" si="55"/>
        <v>25.792387524251925</v>
      </c>
      <c r="BG12" s="185">
        <f t="shared" si="55"/>
        <v>25.792387524251925</v>
      </c>
      <c r="BH12" s="185">
        <f t="shared" si="55"/>
        <v>25.792387524251925</v>
      </c>
      <c r="BI12" s="185">
        <f t="shared" si="55"/>
        <v>0</v>
      </c>
      <c r="BJ12" s="185">
        <f t="shared" si="55"/>
        <v>0</v>
      </c>
      <c r="BK12" s="177">
        <f t="shared" si="54"/>
        <v>2517077.1166326762</v>
      </c>
    </row>
    <row r="13" spans="1:63" ht="15.75" customHeight="1" x14ac:dyDescent="0.3">
      <c r="A13" s="183" t="s">
        <v>506</v>
      </c>
      <c r="B13" s="188"/>
      <c r="C13" s="189"/>
      <c r="D13" s="236"/>
      <c r="E13" s="31"/>
      <c r="F13" s="31"/>
      <c r="G13" s="31"/>
      <c r="H13" s="31"/>
      <c r="I13" s="31"/>
      <c r="J13" s="31"/>
      <c r="K13" s="177">
        <v>0</v>
      </c>
      <c r="L13" s="177">
        <f>K12-L12</f>
        <v>0</v>
      </c>
      <c r="M13" s="177">
        <f t="shared" ref="M13:BJ13" si="56">L12-M12</f>
        <v>72.139306085824501</v>
      </c>
      <c r="N13" s="177">
        <f t="shared" si="56"/>
        <v>1856.988437731663</v>
      </c>
      <c r="O13" s="177">
        <f t="shared" si="56"/>
        <v>1103.2044776778203</v>
      </c>
      <c r="P13" s="177">
        <f t="shared" si="56"/>
        <v>1272.8932715105475</v>
      </c>
      <c r="Q13" s="177">
        <f t="shared" si="56"/>
        <v>1452.7025811807835</v>
      </c>
      <c r="R13" s="177">
        <f t="shared" si="56"/>
        <v>5799.5239497847797</v>
      </c>
      <c r="S13" s="177">
        <f t="shared" si="56"/>
        <v>7510.1966188311344</v>
      </c>
      <c r="T13" s="177">
        <f t="shared" si="56"/>
        <v>1852.7457609686826</v>
      </c>
      <c r="U13" s="177">
        <f t="shared" si="56"/>
        <v>3194.1922091986053</v>
      </c>
      <c r="V13" s="177">
        <f t="shared" si="56"/>
        <v>12690.519902888162</v>
      </c>
      <c r="W13" s="177">
        <f t="shared" si="56"/>
        <v>17279.508024607407</v>
      </c>
      <c r="X13" s="177">
        <f t="shared" si="56"/>
        <v>8159.1119881461054</v>
      </c>
      <c r="Y13" s="177">
        <f t="shared" si="56"/>
        <v>7316.1914482061111</v>
      </c>
      <c r="Z13" s="177">
        <f t="shared" si="56"/>
        <v>63081.318033987263</v>
      </c>
      <c r="AA13" s="177">
        <f t="shared" si="56"/>
        <v>14801.818471364277</v>
      </c>
      <c r="AB13" s="177">
        <f t="shared" si="56"/>
        <v>1005.1293722629525</v>
      </c>
      <c r="AC13" s="177">
        <f t="shared" si="56"/>
        <v>666.07056553675284</v>
      </c>
      <c r="AD13" s="177">
        <f t="shared" si="56"/>
        <v>0</v>
      </c>
      <c r="AE13" s="177">
        <f t="shared" si="56"/>
        <v>13076.574004970606</v>
      </c>
      <c r="AF13" s="177">
        <f t="shared" si="56"/>
        <v>118.13044248591905</v>
      </c>
      <c r="AG13" s="177">
        <f t="shared" si="56"/>
        <v>173.29810663092394</v>
      </c>
      <c r="AH13" s="177">
        <f t="shared" si="56"/>
        <v>8790.1058977525572</v>
      </c>
      <c r="AI13" s="177">
        <f t="shared" si="56"/>
        <v>151.30082042769027</v>
      </c>
      <c r="AJ13" s="177">
        <f t="shared" si="56"/>
        <v>3313.0037175082571</v>
      </c>
      <c r="AK13" s="177">
        <f t="shared" si="56"/>
        <v>0</v>
      </c>
      <c r="AL13" s="177">
        <f t="shared" si="56"/>
        <v>0</v>
      </c>
      <c r="AM13" s="177">
        <f t="shared" si="56"/>
        <v>0</v>
      </c>
      <c r="AN13" s="177">
        <f t="shared" si="56"/>
        <v>0</v>
      </c>
      <c r="AO13" s="177">
        <f t="shared" si="56"/>
        <v>575.33553715036317</v>
      </c>
      <c r="AP13" s="177">
        <f t="shared" si="56"/>
        <v>0</v>
      </c>
      <c r="AQ13" s="177">
        <f t="shared" si="56"/>
        <v>0</v>
      </c>
      <c r="AR13" s="177">
        <f t="shared" si="56"/>
        <v>0</v>
      </c>
      <c r="AS13" s="177">
        <f t="shared" si="56"/>
        <v>0</v>
      </c>
      <c r="AT13" s="177">
        <f t="shared" si="56"/>
        <v>0</v>
      </c>
      <c r="AU13" s="177">
        <f t="shared" si="56"/>
        <v>0</v>
      </c>
      <c r="AV13" s="177">
        <f t="shared" si="56"/>
        <v>0</v>
      </c>
      <c r="AW13" s="177">
        <f t="shared" si="56"/>
        <v>0</v>
      </c>
      <c r="AX13" s="177">
        <f t="shared" si="56"/>
        <v>0</v>
      </c>
      <c r="AY13" s="177">
        <f t="shared" si="56"/>
        <v>0</v>
      </c>
      <c r="AZ13" s="177">
        <f t="shared" si="56"/>
        <v>0</v>
      </c>
      <c r="BA13" s="177">
        <f t="shared" si="56"/>
        <v>0</v>
      </c>
      <c r="BB13" s="177">
        <f t="shared" si="56"/>
        <v>0</v>
      </c>
      <c r="BC13" s="177">
        <f t="shared" si="56"/>
        <v>0</v>
      </c>
      <c r="BD13" s="177">
        <f t="shared" si="56"/>
        <v>0</v>
      </c>
      <c r="BE13" s="177">
        <f t="shared" si="56"/>
        <v>0</v>
      </c>
      <c r="BF13" s="177">
        <f t="shared" si="56"/>
        <v>0</v>
      </c>
      <c r="BG13" s="177">
        <f t="shared" si="56"/>
        <v>0</v>
      </c>
      <c r="BH13" s="177">
        <f t="shared" si="56"/>
        <v>0</v>
      </c>
      <c r="BI13" s="177">
        <f t="shared" si="56"/>
        <v>25.792387524251925</v>
      </c>
      <c r="BJ13" s="177">
        <f t="shared" si="56"/>
        <v>0</v>
      </c>
      <c r="BK13" s="40"/>
    </row>
    <row r="14" spans="1:63" ht="15.75" customHeight="1" x14ac:dyDescent="0.3">
      <c r="A14" s="183" t="s">
        <v>507</v>
      </c>
      <c r="B14" s="188"/>
      <c r="C14" s="189"/>
      <c r="D14" s="190"/>
      <c r="E14" s="31"/>
      <c r="F14" s="31"/>
      <c r="G14" s="31"/>
      <c r="H14" s="31"/>
      <c r="I14" s="31"/>
      <c r="J14" s="31"/>
      <c r="K14" s="177">
        <f>$K$12-K12</f>
        <v>0</v>
      </c>
      <c r="L14" s="177">
        <f t="shared" ref="L14:BJ14" si="57">$K$12-L12</f>
        <v>0</v>
      </c>
      <c r="M14" s="177">
        <f t="shared" si="57"/>
        <v>72.139306085824501</v>
      </c>
      <c r="N14" s="177">
        <f t="shared" si="57"/>
        <v>1929.1277438174875</v>
      </c>
      <c r="O14" s="177">
        <f t="shared" si="57"/>
        <v>3032.3322214953077</v>
      </c>
      <c r="P14" s="177">
        <f t="shared" si="57"/>
        <v>4305.2254930058552</v>
      </c>
      <c r="Q14" s="177">
        <f t="shared" si="57"/>
        <v>5757.9280741866387</v>
      </c>
      <c r="R14" s="177">
        <f t="shared" si="57"/>
        <v>11557.452023971418</v>
      </c>
      <c r="S14" s="177">
        <f t="shared" si="57"/>
        <v>19067.648642802553</v>
      </c>
      <c r="T14" s="177">
        <f t="shared" si="57"/>
        <v>20920.394403771235</v>
      </c>
      <c r="U14" s="177">
        <f t="shared" si="57"/>
        <v>24114.586612969841</v>
      </c>
      <c r="V14" s="177">
        <f t="shared" si="57"/>
        <v>36805.106515858002</v>
      </c>
      <c r="W14" s="177">
        <f t="shared" si="57"/>
        <v>54084.614540465409</v>
      </c>
      <c r="X14" s="177">
        <f t="shared" si="57"/>
        <v>62243.726528611514</v>
      </c>
      <c r="Y14" s="177">
        <f t="shared" si="57"/>
        <v>69559.917976817625</v>
      </c>
      <c r="Z14" s="177">
        <f t="shared" si="57"/>
        <v>132641.23601080489</v>
      </c>
      <c r="AA14" s="177">
        <f t="shared" si="57"/>
        <v>147443.05448216916</v>
      </c>
      <c r="AB14" s="177">
        <f t="shared" si="57"/>
        <v>148448.18385443211</v>
      </c>
      <c r="AC14" s="177">
        <f t="shared" si="57"/>
        <v>149114.25441996887</v>
      </c>
      <c r="AD14" s="177">
        <f t="shared" si="57"/>
        <v>149114.25441996887</v>
      </c>
      <c r="AE14" s="177">
        <f t="shared" si="57"/>
        <v>162190.82842493948</v>
      </c>
      <c r="AF14" s="177">
        <f t="shared" si="57"/>
        <v>162308.95886742539</v>
      </c>
      <c r="AG14" s="177">
        <f t="shared" si="57"/>
        <v>162482.2569740563</v>
      </c>
      <c r="AH14" s="177">
        <f t="shared" si="57"/>
        <v>171272.36287180887</v>
      </c>
      <c r="AI14" s="177">
        <f t="shared" si="57"/>
        <v>171423.66369223656</v>
      </c>
      <c r="AJ14" s="177">
        <f t="shared" si="57"/>
        <v>174736.66740974481</v>
      </c>
      <c r="AK14" s="177">
        <f t="shared" si="57"/>
        <v>174736.66740974481</v>
      </c>
      <c r="AL14" s="177">
        <f t="shared" si="57"/>
        <v>174736.66740974481</v>
      </c>
      <c r="AM14" s="177">
        <f t="shared" si="57"/>
        <v>174736.66740974481</v>
      </c>
      <c r="AN14" s="177">
        <f t="shared" si="57"/>
        <v>174736.66740974481</v>
      </c>
      <c r="AO14" s="177">
        <f t="shared" si="57"/>
        <v>175312.0029468952</v>
      </c>
      <c r="AP14" s="177">
        <f t="shared" si="57"/>
        <v>175312.0029468952</v>
      </c>
      <c r="AQ14" s="177">
        <f t="shared" si="57"/>
        <v>175312.0029468952</v>
      </c>
      <c r="AR14" s="177">
        <f t="shared" si="57"/>
        <v>175312.0029468952</v>
      </c>
      <c r="AS14" s="177">
        <f t="shared" si="57"/>
        <v>175312.0029468952</v>
      </c>
      <c r="AT14" s="177">
        <f t="shared" si="57"/>
        <v>175312.0029468952</v>
      </c>
      <c r="AU14" s="177">
        <f t="shared" si="57"/>
        <v>175312.0029468952</v>
      </c>
      <c r="AV14" s="177">
        <f t="shared" si="57"/>
        <v>175312.0029468952</v>
      </c>
      <c r="AW14" s="177">
        <f t="shared" si="57"/>
        <v>175312.0029468952</v>
      </c>
      <c r="AX14" s="177">
        <f t="shared" si="57"/>
        <v>175312.0029468952</v>
      </c>
      <c r="AY14" s="177">
        <f t="shared" si="57"/>
        <v>175312.0029468952</v>
      </c>
      <c r="AZ14" s="177">
        <f t="shared" si="57"/>
        <v>175312.0029468952</v>
      </c>
      <c r="BA14" s="177">
        <f t="shared" si="57"/>
        <v>175312.0029468952</v>
      </c>
      <c r="BB14" s="177">
        <f t="shared" si="57"/>
        <v>175312.0029468952</v>
      </c>
      <c r="BC14" s="177">
        <f t="shared" si="57"/>
        <v>175312.0029468952</v>
      </c>
      <c r="BD14" s="177">
        <f t="shared" si="57"/>
        <v>175312.0029468952</v>
      </c>
      <c r="BE14" s="177">
        <f t="shared" si="57"/>
        <v>175312.0029468952</v>
      </c>
      <c r="BF14" s="177">
        <f t="shared" si="57"/>
        <v>175312.0029468952</v>
      </c>
      <c r="BG14" s="177">
        <f t="shared" si="57"/>
        <v>175312.0029468952</v>
      </c>
      <c r="BH14" s="177">
        <f t="shared" si="57"/>
        <v>175312.0029468952</v>
      </c>
      <c r="BI14" s="177">
        <f t="shared" si="57"/>
        <v>175337.79533441944</v>
      </c>
      <c r="BJ14" s="177">
        <f t="shared" si="57"/>
        <v>175337.79533441944</v>
      </c>
      <c r="BK14" s="41"/>
    </row>
    <row r="15" spans="1:63" ht="15.75" hidden="1" customHeight="1" x14ac:dyDescent="0.3">
      <c r="A15" s="196" t="s">
        <v>66</v>
      </c>
      <c r="B15" s="209">
        <f>SUMPRODUCT(B5:B11,C5:C11)/C12</f>
        <v>14.628783676440822</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row>
    <row r="16" spans="1:63" ht="15.75" customHeight="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row>
    <row r="17" spans="1:37" ht="15.75" customHeight="1" x14ac:dyDescent="0.3">
      <c r="A17" s="508" t="str">
        <f>A3</f>
        <v>Initiative</v>
      </c>
      <c r="B17" s="510" t="str">
        <f>B3</f>
        <v>WAML</v>
      </c>
      <c r="C17" s="510" t="str">
        <f>C3</f>
        <v>Annual Verified Gross Savings (MWh)</v>
      </c>
      <c r="D17" s="510" t="str">
        <f>D3</f>
        <v>NTGR</v>
      </c>
      <c r="E17" s="62"/>
      <c r="F17" s="20"/>
      <c r="G17" s="20"/>
      <c r="H17" s="20"/>
      <c r="I17" s="110"/>
      <c r="J17" s="110"/>
      <c r="K17" s="122" t="s">
        <v>283</v>
      </c>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237"/>
      <c r="AK17" s="30"/>
    </row>
    <row r="18" spans="1:37" ht="15.75" customHeight="1" x14ac:dyDescent="0.3">
      <c r="A18" s="513"/>
      <c r="B18" s="512"/>
      <c r="C18" s="512"/>
      <c r="D18" s="511"/>
      <c r="E18" s="36"/>
      <c r="F18" s="35"/>
      <c r="G18" s="35"/>
      <c r="H18" s="35"/>
      <c r="I18" s="35"/>
      <c r="J18" s="35"/>
      <c r="K18" s="36">
        <f>AK4</f>
        <v>2050</v>
      </c>
      <c r="L18" s="36">
        <f t="shared" ref="L18:AS25" si="58">AL4</f>
        <v>2051</v>
      </c>
      <c r="M18" s="36">
        <f t="shared" si="58"/>
        <v>2052</v>
      </c>
      <c r="N18" s="36">
        <f t="shared" si="58"/>
        <v>2053</v>
      </c>
      <c r="O18" s="36">
        <f t="shared" si="58"/>
        <v>2054</v>
      </c>
      <c r="P18" s="36">
        <f t="shared" si="58"/>
        <v>2055</v>
      </c>
      <c r="Q18" s="36">
        <f t="shared" si="58"/>
        <v>2056</v>
      </c>
      <c r="R18" s="36">
        <f t="shared" si="58"/>
        <v>2057</v>
      </c>
      <c r="S18" s="36">
        <f t="shared" si="58"/>
        <v>2058</v>
      </c>
      <c r="T18" s="36">
        <f t="shared" si="58"/>
        <v>2059</v>
      </c>
      <c r="U18" s="36">
        <f t="shared" si="58"/>
        <v>2060</v>
      </c>
      <c r="V18" s="36">
        <f t="shared" si="58"/>
        <v>2061</v>
      </c>
      <c r="W18" s="36">
        <f t="shared" si="58"/>
        <v>2062</v>
      </c>
      <c r="X18" s="36">
        <f t="shared" si="58"/>
        <v>2063</v>
      </c>
      <c r="Y18" s="36">
        <f t="shared" si="58"/>
        <v>2064</v>
      </c>
      <c r="Z18" s="36">
        <f t="shared" si="58"/>
        <v>2065</v>
      </c>
      <c r="AA18" s="36">
        <f t="shared" si="58"/>
        <v>2066</v>
      </c>
      <c r="AB18" s="36">
        <f t="shared" si="58"/>
        <v>2067</v>
      </c>
      <c r="AC18" s="36">
        <f t="shared" si="58"/>
        <v>2068</v>
      </c>
      <c r="AD18" s="36">
        <f t="shared" si="58"/>
        <v>2069</v>
      </c>
      <c r="AE18" s="36">
        <f t="shared" si="58"/>
        <v>2070</v>
      </c>
      <c r="AF18" s="36">
        <f t="shared" si="58"/>
        <v>2071</v>
      </c>
      <c r="AG18" s="36">
        <f t="shared" si="58"/>
        <v>2072</v>
      </c>
      <c r="AH18" s="36">
        <f t="shared" si="58"/>
        <v>2073</v>
      </c>
      <c r="AI18" s="36">
        <f t="shared" si="58"/>
        <v>2074</v>
      </c>
      <c r="AJ18" s="36">
        <f t="shared" si="58"/>
        <v>2075</v>
      </c>
      <c r="AK18" s="30"/>
    </row>
    <row r="19" spans="1:37" ht="15.75" customHeight="1" x14ac:dyDescent="0.3">
      <c r="A19" s="202" t="str">
        <f t="shared" ref="A19:D25" si="59">A5</f>
        <v>Standard</v>
      </c>
      <c r="B19" s="203">
        <f t="shared" si="59"/>
        <v>12.770444805156643</v>
      </c>
      <c r="C19" s="204">
        <f t="shared" si="59"/>
        <v>66267.095757545263</v>
      </c>
      <c r="D19" s="205">
        <f t="shared" si="59"/>
        <v>0.90927432544644726</v>
      </c>
      <c r="E19" s="23"/>
      <c r="F19" s="23"/>
      <c r="G19" s="23"/>
      <c r="H19" s="23"/>
      <c r="I19" s="23"/>
      <c r="J19" s="23"/>
      <c r="K19" s="180">
        <f t="shared" ref="K19:K28" si="60">AK5</f>
        <v>0</v>
      </c>
      <c r="L19" s="180">
        <f t="shared" si="58"/>
        <v>0</v>
      </c>
      <c r="M19" s="180">
        <f t="shared" si="58"/>
        <v>0</v>
      </c>
      <c r="N19" s="180">
        <f t="shared" si="58"/>
        <v>0</v>
      </c>
      <c r="O19" s="180">
        <f t="shared" si="58"/>
        <v>0</v>
      </c>
      <c r="P19" s="180">
        <f t="shared" si="58"/>
        <v>0</v>
      </c>
      <c r="Q19" s="180">
        <f t="shared" si="58"/>
        <v>0</v>
      </c>
      <c r="R19" s="180">
        <f t="shared" si="58"/>
        <v>0</v>
      </c>
      <c r="S19" s="180">
        <f t="shared" si="58"/>
        <v>0</v>
      </c>
      <c r="T19" s="180">
        <f t="shared" si="58"/>
        <v>0</v>
      </c>
      <c r="U19" s="180">
        <f t="shared" si="58"/>
        <v>0</v>
      </c>
      <c r="V19" s="180">
        <f t="shared" si="58"/>
        <v>0</v>
      </c>
      <c r="W19" s="180">
        <f t="shared" si="58"/>
        <v>0</v>
      </c>
      <c r="X19" s="180">
        <f t="shared" si="58"/>
        <v>0</v>
      </c>
      <c r="Y19" s="180">
        <f t="shared" si="58"/>
        <v>0</v>
      </c>
      <c r="Z19" s="180">
        <f t="shared" si="58"/>
        <v>0</v>
      </c>
      <c r="AA19" s="180">
        <f t="shared" si="58"/>
        <v>0</v>
      </c>
      <c r="AB19" s="180">
        <f t="shared" si="58"/>
        <v>0</v>
      </c>
      <c r="AC19" s="180">
        <f t="shared" si="58"/>
        <v>0</v>
      </c>
      <c r="AD19" s="180">
        <f t="shared" si="58"/>
        <v>0</v>
      </c>
      <c r="AE19" s="180">
        <f t="shared" si="58"/>
        <v>0</v>
      </c>
      <c r="AF19" s="180">
        <f t="shared" si="58"/>
        <v>0</v>
      </c>
      <c r="AG19" s="180">
        <f t="shared" si="58"/>
        <v>0</v>
      </c>
      <c r="AH19" s="180">
        <f t="shared" si="58"/>
        <v>0</v>
      </c>
      <c r="AI19" s="180">
        <f t="shared" si="58"/>
        <v>0</v>
      </c>
      <c r="AJ19" s="180">
        <f t="shared" si="58"/>
        <v>0</v>
      </c>
      <c r="AK19" s="30"/>
    </row>
    <row r="20" spans="1:37" ht="15.75" customHeight="1" x14ac:dyDescent="0.3">
      <c r="A20" s="202" t="str">
        <f t="shared" si="59"/>
        <v>Custom</v>
      </c>
      <c r="B20" s="203">
        <f t="shared" si="59"/>
        <v>18.346805289324891</v>
      </c>
      <c r="C20" s="204">
        <f t="shared" si="59"/>
        <v>37034.216399215191</v>
      </c>
      <c r="D20" s="205">
        <f t="shared" si="59"/>
        <v>0.81325493570546148</v>
      </c>
      <c r="E20" s="23"/>
      <c r="F20" s="23"/>
      <c r="G20" s="23"/>
      <c r="H20" s="23"/>
      <c r="I20" s="23"/>
      <c r="J20" s="23"/>
      <c r="K20" s="180">
        <f t="shared" si="60"/>
        <v>601.12792467461509</v>
      </c>
      <c r="L20" s="180">
        <f t="shared" si="58"/>
        <v>601.12792467461509</v>
      </c>
      <c r="M20" s="180">
        <f t="shared" si="58"/>
        <v>601.12792467461509</v>
      </c>
      <c r="N20" s="180">
        <f t="shared" si="58"/>
        <v>601.12792467461509</v>
      </c>
      <c r="O20" s="180">
        <f t="shared" si="58"/>
        <v>25.792387524251925</v>
      </c>
      <c r="P20" s="180">
        <f t="shared" si="58"/>
        <v>25.792387524251925</v>
      </c>
      <c r="Q20" s="180">
        <f t="shared" si="58"/>
        <v>25.792387524251925</v>
      </c>
      <c r="R20" s="180">
        <f t="shared" si="58"/>
        <v>25.792387524251925</v>
      </c>
      <c r="S20" s="180">
        <f t="shared" si="58"/>
        <v>25.792387524251925</v>
      </c>
      <c r="T20" s="180">
        <f t="shared" si="58"/>
        <v>25.792387524251925</v>
      </c>
      <c r="U20" s="180">
        <f t="shared" si="58"/>
        <v>25.792387524251925</v>
      </c>
      <c r="V20" s="180">
        <f t="shared" si="58"/>
        <v>25.792387524251925</v>
      </c>
      <c r="W20" s="180">
        <f t="shared" si="58"/>
        <v>25.792387524251925</v>
      </c>
      <c r="X20" s="180">
        <f t="shared" si="58"/>
        <v>25.792387524251925</v>
      </c>
      <c r="Y20" s="180">
        <f t="shared" si="58"/>
        <v>25.792387524251925</v>
      </c>
      <c r="Z20" s="180">
        <f t="shared" si="58"/>
        <v>25.792387524251925</v>
      </c>
      <c r="AA20" s="180">
        <f t="shared" si="58"/>
        <v>25.792387524251925</v>
      </c>
      <c r="AB20" s="180">
        <f t="shared" si="58"/>
        <v>25.792387524251925</v>
      </c>
      <c r="AC20" s="180">
        <f t="shared" si="58"/>
        <v>25.792387524251925</v>
      </c>
      <c r="AD20" s="180">
        <f t="shared" si="58"/>
        <v>25.792387524251925</v>
      </c>
      <c r="AE20" s="180">
        <f t="shared" si="58"/>
        <v>25.792387524251925</v>
      </c>
      <c r="AF20" s="180">
        <f t="shared" si="58"/>
        <v>25.792387524251925</v>
      </c>
      <c r="AG20" s="180">
        <f t="shared" si="58"/>
        <v>25.792387524251925</v>
      </c>
      <c r="AH20" s="180">
        <f t="shared" si="58"/>
        <v>25.792387524251925</v>
      </c>
      <c r="AI20" s="180">
        <f t="shared" si="58"/>
        <v>0</v>
      </c>
      <c r="AJ20" s="180">
        <f t="shared" si="58"/>
        <v>0</v>
      </c>
      <c r="AK20" s="30"/>
    </row>
    <row r="21" spans="1:37" ht="15.75" customHeight="1" x14ac:dyDescent="0.3">
      <c r="A21" s="202" t="str">
        <f t="shared" si="59"/>
        <v>Retro-Commissioning</v>
      </c>
      <c r="B21" s="203">
        <f t="shared" si="59"/>
        <v>7.5799043051040886</v>
      </c>
      <c r="C21" s="204">
        <f t="shared" si="59"/>
        <v>7618.1204900013454</v>
      </c>
      <c r="D21" s="205">
        <f t="shared" si="59"/>
        <v>0.94549021568851965</v>
      </c>
      <c r="E21" s="23"/>
      <c r="F21" s="23"/>
      <c r="G21" s="23"/>
      <c r="H21" s="23"/>
      <c r="I21" s="23"/>
      <c r="J21" s="23"/>
      <c r="K21" s="180">
        <f t="shared" si="60"/>
        <v>0</v>
      </c>
      <c r="L21" s="180">
        <f t="shared" si="58"/>
        <v>0</v>
      </c>
      <c r="M21" s="180">
        <f t="shared" si="58"/>
        <v>0</v>
      </c>
      <c r="N21" s="180">
        <f t="shared" si="58"/>
        <v>0</v>
      </c>
      <c r="O21" s="180">
        <f t="shared" si="58"/>
        <v>0</v>
      </c>
      <c r="P21" s="180">
        <f t="shared" si="58"/>
        <v>0</v>
      </c>
      <c r="Q21" s="180">
        <f t="shared" si="58"/>
        <v>0</v>
      </c>
      <c r="R21" s="180">
        <f t="shared" si="58"/>
        <v>0</v>
      </c>
      <c r="S21" s="180">
        <f t="shared" si="58"/>
        <v>0</v>
      </c>
      <c r="T21" s="180">
        <f t="shared" si="58"/>
        <v>0</v>
      </c>
      <c r="U21" s="180">
        <f t="shared" si="58"/>
        <v>0</v>
      </c>
      <c r="V21" s="180">
        <f t="shared" si="58"/>
        <v>0</v>
      </c>
      <c r="W21" s="180">
        <f t="shared" si="58"/>
        <v>0</v>
      </c>
      <c r="X21" s="180">
        <f t="shared" si="58"/>
        <v>0</v>
      </c>
      <c r="Y21" s="180">
        <f t="shared" si="58"/>
        <v>0</v>
      </c>
      <c r="Z21" s="180">
        <f t="shared" si="58"/>
        <v>0</v>
      </c>
      <c r="AA21" s="180">
        <f t="shared" si="58"/>
        <v>0</v>
      </c>
      <c r="AB21" s="180">
        <f t="shared" si="58"/>
        <v>0</v>
      </c>
      <c r="AC21" s="180">
        <f t="shared" si="58"/>
        <v>0</v>
      </c>
      <c r="AD21" s="180">
        <f t="shared" si="58"/>
        <v>0</v>
      </c>
      <c r="AE21" s="180">
        <f t="shared" si="58"/>
        <v>0</v>
      </c>
      <c r="AF21" s="180">
        <f t="shared" si="58"/>
        <v>0</v>
      </c>
      <c r="AG21" s="180">
        <f t="shared" si="58"/>
        <v>0</v>
      </c>
      <c r="AH21" s="180">
        <f t="shared" si="58"/>
        <v>0</v>
      </c>
      <c r="AI21" s="180">
        <f t="shared" si="58"/>
        <v>0</v>
      </c>
      <c r="AJ21" s="180">
        <f t="shared" si="58"/>
        <v>0</v>
      </c>
      <c r="AK21" s="30"/>
    </row>
    <row r="22" spans="1:37" ht="15.75" customHeight="1" x14ac:dyDescent="0.3">
      <c r="A22" s="202" t="str">
        <f t="shared" si="59"/>
        <v>Streetlighting</v>
      </c>
      <c r="B22" s="203">
        <f t="shared" si="59"/>
        <v>20</v>
      </c>
      <c r="C22" s="204">
        <f t="shared" si="59"/>
        <v>12566.375322102</v>
      </c>
      <c r="D22" s="205">
        <f t="shared" si="59"/>
        <v>0.99875536138035848</v>
      </c>
      <c r="E22" s="23"/>
      <c r="F22" s="23"/>
      <c r="G22" s="23"/>
      <c r="H22" s="23"/>
      <c r="I22" s="23"/>
      <c r="J22" s="23"/>
      <c r="K22" s="180">
        <f t="shared" si="60"/>
        <v>0</v>
      </c>
      <c r="L22" s="180">
        <f t="shared" si="58"/>
        <v>0</v>
      </c>
      <c r="M22" s="180">
        <f t="shared" si="58"/>
        <v>0</v>
      </c>
      <c r="N22" s="180">
        <f t="shared" si="58"/>
        <v>0</v>
      </c>
      <c r="O22" s="180">
        <f t="shared" si="58"/>
        <v>0</v>
      </c>
      <c r="P22" s="180">
        <f t="shared" si="58"/>
        <v>0</v>
      </c>
      <c r="Q22" s="180">
        <f t="shared" si="58"/>
        <v>0</v>
      </c>
      <c r="R22" s="180">
        <f t="shared" si="58"/>
        <v>0</v>
      </c>
      <c r="S22" s="180">
        <f t="shared" si="58"/>
        <v>0</v>
      </c>
      <c r="T22" s="180">
        <f t="shared" si="58"/>
        <v>0</v>
      </c>
      <c r="U22" s="180">
        <f t="shared" si="58"/>
        <v>0</v>
      </c>
      <c r="V22" s="180">
        <f t="shared" si="58"/>
        <v>0</v>
      </c>
      <c r="W22" s="180">
        <f t="shared" si="58"/>
        <v>0</v>
      </c>
      <c r="X22" s="180">
        <f t="shared" si="58"/>
        <v>0</v>
      </c>
      <c r="Y22" s="180">
        <f t="shared" si="58"/>
        <v>0</v>
      </c>
      <c r="Z22" s="180">
        <f t="shared" si="58"/>
        <v>0</v>
      </c>
      <c r="AA22" s="180">
        <f t="shared" si="58"/>
        <v>0</v>
      </c>
      <c r="AB22" s="180">
        <f t="shared" si="58"/>
        <v>0</v>
      </c>
      <c r="AC22" s="180">
        <f t="shared" si="58"/>
        <v>0</v>
      </c>
      <c r="AD22" s="180">
        <f t="shared" si="58"/>
        <v>0</v>
      </c>
      <c r="AE22" s="180">
        <f t="shared" si="58"/>
        <v>0</v>
      </c>
      <c r="AF22" s="180">
        <f t="shared" si="58"/>
        <v>0</v>
      </c>
      <c r="AG22" s="180">
        <f t="shared" si="58"/>
        <v>0</v>
      </c>
      <c r="AH22" s="180">
        <f t="shared" si="58"/>
        <v>0</v>
      </c>
      <c r="AI22" s="180">
        <f t="shared" si="58"/>
        <v>0</v>
      </c>
      <c r="AJ22" s="180">
        <f t="shared" si="58"/>
        <v>0</v>
      </c>
      <c r="AK22" s="30"/>
    </row>
    <row r="23" spans="1:37" ht="15.75" customHeight="1" x14ac:dyDescent="0.3">
      <c r="A23" s="202" t="str">
        <f t="shared" si="59"/>
        <v>Small Business</v>
      </c>
      <c r="B23" s="203">
        <f t="shared" si="59"/>
        <v>13.663049290241462</v>
      </c>
      <c r="C23" s="204">
        <f t="shared" si="59"/>
        <v>35240.209955903534</v>
      </c>
      <c r="D23" s="205">
        <f t="shared" si="59"/>
        <v>0.91719525949948699</v>
      </c>
      <c r="E23" s="23"/>
      <c r="F23" s="23"/>
      <c r="G23" s="23"/>
      <c r="H23" s="23"/>
      <c r="I23" s="23"/>
      <c r="J23" s="23"/>
      <c r="K23" s="180">
        <f t="shared" si="60"/>
        <v>0</v>
      </c>
      <c r="L23" s="180">
        <f t="shared" si="58"/>
        <v>0</v>
      </c>
      <c r="M23" s="180">
        <f t="shared" si="58"/>
        <v>0</v>
      </c>
      <c r="N23" s="180">
        <f t="shared" si="58"/>
        <v>0</v>
      </c>
      <c r="O23" s="180">
        <f t="shared" si="58"/>
        <v>0</v>
      </c>
      <c r="P23" s="180">
        <f t="shared" si="58"/>
        <v>0</v>
      </c>
      <c r="Q23" s="180">
        <f t="shared" si="58"/>
        <v>0</v>
      </c>
      <c r="R23" s="180">
        <f t="shared" si="58"/>
        <v>0</v>
      </c>
      <c r="S23" s="180">
        <f t="shared" si="58"/>
        <v>0</v>
      </c>
      <c r="T23" s="180">
        <f t="shared" si="58"/>
        <v>0</v>
      </c>
      <c r="U23" s="180">
        <f t="shared" si="58"/>
        <v>0</v>
      </c>
      <c r="V23" s="180">
        <f t="shared" si="58"/>
        <v>0</v>
      </c>
      <c r="W23" s="180">
        <f t="shared" si="58"/>
        <v>0</v>
      </c>
      <c r="X23" s="180">
        <f t="shared" si="58"/>
        <v>0</v>
      </c>
      <c r="Y23" s="180">
        <f t="shared" si="58"/>
        <v>0</v>
      </c>
      <c r="Z23" s="180">
        <f t="shared" si="58"/>
        <v>0</v>
      </c>
      <c r="AA23" s="180">
        <f t="shared" si="58"/>
        <v>0</v>
      </c>
      <c r="AB23" s="180">
        <f t="shared" si="58"/>
        <v>0</v>
      </c>
      <c r="AC23" s="180">
        <f t="shared" si="58"/>
        <v>0</v>
      </c>
      <c r="AD23" s="180">
        <f t="shared" si="58"/>
        <v>0</v>
      </c>
      <c r="AE23" s="180">
        <f t="shared" si="58"/>
        <v>0</v>
      </c>
      <c r="AF23" s="180">
        <f t="shared" si="58"/>
        <v>0</v>
      </c>
      <c r="AG23" s="180">
        <f t="shared" si="58"/>
        <v>0</v>
      </c>
      <c r="AH23" s="180">
        <f t="shared" si="58"/>
        <v>0</v>
      </c>
      <c r="AI23" s="180">
        <f t="shared" si="58"/>
        <v>0</v>
      </c>
      <c r="AJ23" s="180">
        <f t="shared" si="58"/>
        <v>0</v>
      </c>
      <c r="AK23" s="30"/>
    </row>
    <row r="24" spans="1:37" ht="15.75" customHeight="1" x14ac:dyDescent="0.3">
      <c r="A24" s="202" t="str">
        <f t="shared" si="59"/>
        <v>Midstream</v>
      </c>
      <c r="B24" s="203">
        <f t="shared" si="59"/>
        <v>14.81857259234709</v>
      </c>
      <c r="C24" s="204">
        <f t="shared" si="59"/>
        <v>30450.525776533872</v>
      </c>
      <c r="D24" s="205">
        <f t="shared" si="59"/>
        <v>0.9738237530873517</v>
      </c>
      <c r="E24" s="23"/>
      <c r="F24" s="23"/>
      <c r="G24" s="23"/>
      <c r="H24" s="23"/>
      <c r="I24" s="23"/>
      <c r="J24" s="23"/>
      <c r="K24" s="180">
        <f t="shared" si="60"/>
        <v>0</v>
      </c>
      <c r="L24" s="180">
        <f t="shared" si="58"/>
        <v>0</v>
      </c>
      <c r="M24" s="180">
        <f t="shared" si="58"/>
        <v>0</v>
      </c>
      <c r="N24" s="180">
        <f t="shared" si="58"/>
        <v>0</v>
      </c>
      <c r="O24" s="180">
        <f t="shared" si="58"/>
        <v>0</v>
      </c>
      <c r="P24" s="180">
        <f t="shared" si="58"/>
        <v>0</v>
      </c>
      <c r="Q24" s="180">
        <f t="shared" si="58"/>
        <v>0</v>
      </c>
      <c r="R24" s="180">
        <f t="shared" si="58"/>
        <v>0</v>
      </c>
      <c r="S24" s="180">
        <f t="shared" si="58"/>
        <v>0</v>
      </c>
      <c r="T24" s="180">
        <f t="shared" si="58"/>
        <v>0</v>
      </c>
      <c r="U24" s="180">
        <f t="shared" si="58"/>
        <v>0</v>
      </c>
      <c r="V24" s="180">
        <f t="shared" si="58"/>
        <v>0</v>
      </c>
      <c r="W24" s="180">
        <f t="shared" si="58"/>
        <v>0</v>
      </c>
      <c r="X24" s="180">
        <f t="shared" si="58"/>
        <v>0</v>
      </c>
      <c r="Y24" s="180">
        <f t="shared" si="58"/>
        <v>0</v>
      </c>
      <c r="Z24" s="180">
        <f t="shared" si="58"/>
        <v>0</v>
      </c>
      <c r="AA24" s="180">
        <f t="shared" si="58"/>
        <v>0</v>
      </c>
      <c r="AB24" s="180">
        <f t="shared" si="58"/>
        <v>0</v>
      </c>
      <c r="AC24" s="180">
        <f t="shared" si="58"/>
        <v>0</v>
      </c>
      <c r="AD24" s="180">
        <f t="shared" si="58"/>
        <v>0</v>
      </c>
      <c r="AE24" s="180">
        <f t="shared" si="58"/>
        <v>0</v>
      </c>
      <c r="AF24" s="180">
        <f t="shared" si="58"/>
        <v>0</v>
      </c>
      <c r="AG24" s="180">
        <f t="shared" si="58"/>
        <v>0</v>
      </c>
      <c r="AH24" s="180">
        <f t="shared" si="58"/>
        <v>0</v>
      </c>
      <c r="AI24" s="180">
        <f t="shared" si="58"/>
        <v>0</v>
      </c>
      <c r="AJ24" s="180">
        <f t="shared" si="58"/>
        <v>0</v>
      </c>
      <c r="AK24" s="30"/>
    </row>
    <row r="25" spans="1:37" ht="15.75" customHeight="1" x14ac:dyDescent="0.3">
      <c r="A25" s="202" t="str">
        <f t="shared" si="59"/>
        <v>Midstream - Carryover</v>
      </c>
      <c r="B25" s="203">
        <f t="shared" si="59"/>
        <v>14.603015318895746</v>
      </c>
      <c r="C25" s="204">
        <f t="shared" si="59"/>
        <v>3542.898972544946</v>
      </c>
      <c r="D25" s="205">
        <f t="shared" si="59"/>
        <v>0.91319999999999901</v>
      </c>
      <c r="E25" s="23"/>
      <c r="F25" s="23"/>
      <c r="G25" s="23"/>
      <c r="H25" s="23"/>
      <c r="I25" s="23"/>
      <c r="J25" s="23"/>
      <c r="K25" s="180">
        <f t="shared" si="60"/>
        <v>0</v>
      </c>
      <c r="L25" s="180">
        <f t="shared" si="58"/>
        <v>0</v>
      </c>
      <c r="M25" s="180">
        <f t="shared" si="58"/>
        <v>0</v>
      </c>
      <c r="N25" s="180">
        <f t="shared" si="58"/>
        <v>0</v>
      </c>
      <c r="O25" s="180">
        <f t="shared" si="58"/>
        <v>0</v>
      </c>
      <c r="P25" s="180">
        <f t="shared" si="58"/>
        <v>0</v>
      </c>
      <c r="Q25" s="180">
        <f t="shared" si="58"/>
        <v>0</v>
      </c>
      <c r="R25" s="180">
        <f t="shared" si="58"/>
        <v>0</v>
      </c>
      <c r="S25" s="180">
        <f t="shared" si="58"/>
        <v>0</v>
      </c>
      <c r="T25" s="180">
        <f t="shared" si="58"/>
        <v>0</v>
      </c>
      <c r="U25" s="180">
        <f t="shared" si="58"/>
        <v>0</v>
      </c>
      <c r="V25" s="180">
        <f t="shared" si="58"/>
        <v>0</v>
      </c>
      <c r="W25" s="180">
        <f t="shared" si="58"/>
        <v>0</v>
      </c>
      <c r="X25" s="180">
        <f t="shared" si="58"/>
        <v>0</v>
      </c>
      <c r="Y25" s="180">
        <f t="shared" si="58"/>
        <v>0</v>
      </c>
      <c r="Z25" s="180">
        <f t="shared" si="58"/>
        <v>0</v>
      </c>
      <c r="AA25" s="180">
        <f t="shared" si="58"/>
        <v>0</v>
      </c>
      <c r="AB25" s="180">
        <f t="shared" si="58"/>
        <v>0</v>
      </c>
      <c r="AC25" s="180">
        <f t="shared" ref="AC25:AC28" si="61">BC11</f>
        <v>0</v>
      </c>
      <c r="AD25" s="180">
        <f t="shared" ref="AD25:AD28" si="62">BD11</f>
        <v>0</v>
      </c>
      <c r="AE25" s="180">
        <f t="shared" ref="AE25:AE28" si="63">BE11</f>
        <v>0</v>
      </c>
      <c r="AF25" s="180">
        <f t="shared" ref="AF25:AF28" si="64">BF11</f>
        <v>0</v>
      </c>
      <c r="AG25" s="180">
        <f t="shared" ref="AG25:AG28" si="65">BG11</f>
        <v>0</v>
      </c>
      <c r="AH25" s="180">
        <f t="shared" ref="AH25:AH28" si="66">BH11</f>
        <v>0</v>
      </c>
      <c r="AI25" s="180">
        <f t="shared" ref="AI25:AI28" si="67">BI11</f>
        <v>0</v>
      </c>
      <c r="AJ25" s="180">
        <f t="shared" ref="AJ25:AJ28" si="68">BJ11</f>
        <v>0</v>
      </c>
      <c r="AK25" s="30"/>
    </row>
    <row r="26" spans="1:37" ht="15.75" customHeight="1" x14ac:dyDescent="0.3">
      <c r="A26" s="183" t="str">
        <f>A12</f>
        <v>2024 Portfolio CPAS</v>
      </c>
      <c r="B26" s="199"/>
      <c r="C26" s="185">
        <f t="shared" ref="C26:D26" si="69">C12</f>
        <v>192719.44267384615</v>
      </c>
      <c r="D26" s="208">
        <f t="shared" si="69"/>
        <v>0.90980854293542657</v>
      </c>
      <c r="E26" s="31"/>
      <c r="F26" s="31"/>
      <c r="G26" s="31"/>
      <c r="H26" s="31"/>
      <c r="I26" s="31"/>
      <c r="J26" s="31"/>
      <c r="K26" s="185">
        <f t="shared" si="60"/>
        <v>601.12792467461509</v>
      </c>
      <c r="L26" s="185">
        <f t="shared" ref="L26:L28" si="70">AL12</f>
        <v>601.12792467461509</v>
      </c>
      <c r="M26" s="185">
        <f t="shared" ref="M26:M28" si="71">AM12</f>
        <v>601.12792467461509</v>
      </c>
      <c r="N26" s="185">
        <f t="shared" ref="N26:N28" si="72">AN12</f>
        <v>601.12792467461509</v>
      </c>
      <c r="O26" s="185">
        <f t="shared" ref="O26:O28" si="73">AO12</f>
        <v>25.792387524251925</v>
      </c>
      <c r="P26" s="185">
        <f t="shared" ref="P26:P28" si="74">AP12</f>
        <v>25.792387524251925</v>
      </c>
      <c r="Q26" s="185">
        <f t="shared" ref="Q26:Q28" si="75">AQ12</f>
        <v>25.792387524251925</v>
      </c>
      <c r="R26" s="185">
        <f t="shared" ref="R26:R28" si="76">AR12</f>
        <v>25.792387524251925</v>
      </c>
      <c r="S26" s="185">
        <f t="shared" ref="S26:S28" si="77">AS12</f>
        <v>25.792387524251925</v>
      </c>
      <c r="T26" s="185">
        <f t="shared" ref="T26:T28" si="78">AT12</f>
        <v>25.792387524251925</v>
      </c>
      <c r="U26" s="185">
        <f t="shared" ref="U26:U28" si="79">AU12</f>
        <v>25.792387524251925</v>
      </c>
      <c r="V26" s="185">
        <f t="shared" ref="V26:V28" si="80">AV12</f>
        <v>25.792387524251925</v>
      </c>
      <c r="W26" s="185">
        <f t="shared" ref="W26:W28" si="81">AW12</f>
        <v>25.792387524251925</v>
      </c>
      <c r="X26" s="185">
        <f t="shared" ref="X26:X28" si="82">AX12</f>
        <v>25.792387524251925</v>
      </c>
      <c r="Y26" s="185">
        <f t="shared" ref="Y26:Y28" si="83">AY12</f>
        <v>25.792387524251925</v>
      </c>
      <c r="Z26" s="185">
        <f t="shared" ref="Z26:Z28" si="84">AZ12</f>
        <v>25.792387524251925</v>
      </c>
      <c r="AA26" s="185">
        <f t="shared" ref="AA26:AA28" si="85">BA12</f>
        <v>25.792387524251925</v>
      </c>
      <c r="AB26" s="185">
        <f t="shared" ref="AB26:AB28" si="86">BB12</f>
        <v>25.792387524251925</v>
      </c>
      <c r="AC26" s="185">
        <f t="shared" si="61"/>
        <v>25.792387524251925</v>
      </c>
      <c r="AD26" s="185">
        <f t="shared" si="62"/>
        <v>25.792387524251925</v>
      </c>
      <c r="AE26" s="185">
        <f t="shared" si="63"/>
        <v>25.792387524251925</v>
      </c>
      <c r="AF26" s="185">
        <f t="shared" si="64"/>
        <v>25.792387524251925</v>
      </c>
      <c r="AG26" s="185">
        <f t="shared" si="65"/>
        <v>25.792387524251925</v>
      </c>
      <c r="AH26" s="185">
        <f t="shared" si="66"/>
        <v>25.792387524251925</v>
      </c>
      <c r="AI26" s="185">
        <f t="shared" si="67"/>
        <v>0</v>
      </c>
      <c r="AJ26" s="185">
        <f t="shared" si="68"/>
        <v>0</v>
      </c>
      <c r="AK26" s="30"/>
    </row>
    <row r="27" spans="1:37" ht="15.75" customHeight="1" x14ac:dyDescent="0.3">
      <c r="A27" s="183" t="str">
        <f t="shared" ref="A27" si="87">A13</f>
        <v>Expiring 2024 Portfolio CPAS</v>
      </c>
      <c r="B27" s="188"/>
      <c r="C27" s="189"/>
      <c r="D27" s="236"/>
      <c r="E27" s="31"/>
      <c r="F27" s="31"/>
      <c r="G27" s="31"/>
      <c r="H27" s="31"/>
      <c r="I27" s="31"/>
      <c r="J27" s="31"/>
      <c r="K27" s="177">
        <f t="shared" si="60"/>
        <v>0</v>
      </c>
      <c r="L27" s="177">
        <f t="shared" si="70"/>
        <v>0</v>
      </c>
      <c r="M27" s="177">
        <f t="shared" si="71"/>
        <v>0</v>
      </c>
      <c r="N27" s="177">
        <f t="shared" si="72"/>
        <v>0</v>
      </c>
      <c r="O27" s="177">
        <f t="shared" si="73"/>
        <v>575.33553715036317</v>
      </c>
      <c r="P27" s="177">
        <f t="shared" si="74"/>
        <v>0</v>
      </c>
      <c r="Q27" s="177">
        <f t="shared" si="75"/>
        <v>0</v>
      </c>
      <c r="R27" s="177">
        <f t="shared" si="76"/>
        <v>0</v>
      </c>
      <c r="S27" s="177">
        <f t="shared" si="77"/>
        <v>0</v>
      </c>
      <c r="T27" s="177">
        <f t="shared" si="78"/>
        <v>0</v>
      </c>
      <c r="U27" s="177">
        <f t="shared" si="79"/>
        <v>0</v>
      </c>
      <c r="V27" s="177">
        <f t="shared" si="80"/>
        <v>0</v>
      </c>
      <c r="W27" s="177">
        <f t="shared" si="81"/>
        <v>0</v>
      </c>
      <c r="X27" s="177">
        <f t="shared" si="82"/>
        <v>0</v>
      </c>
      <c r="Y27" s="177">
        <f t="shared" si="83"/>
        <v>0</v>
      </c>
      <c r="Z27" s="177">
        <f t="shared" si="84"/>
        <v>0</v>
      </c>
      <c r="AA27" s="177">
        <f t="shared" si="85"/>
        <v>0</v>
      </c>
      <c r="AB27" s="177">
        <f t="shared" si="86"/>
        <v>0</v>
      </c>
      <c r="AC27" s="177">
        <f t="shared" si="61"/>
        <v>0</v>
      </c>
      <c r="AD27" s="177">
        <f t="shared" si="62"/>
        <v>0</v>
      </c>
      <c r="AE27" s="177">
        <f t="shared" si="63"/>
        <v>0</v>
      </c>
      <c r="AF27" s="177">
        <f t="shared" si="64"/>
        <v>0</v>
      </c>
      <c r="AG27" s="177">
        <f t="shared" si="65"/>
        <v>0</v>
      </c>
      <c r="AH27" s="177">
        <f t="shared" si="66"/>
        <v>0</v>
      </c>
      <c r="AI27" s="177">
        <f t="shared" si="67"/>
        <v>25.792387524251925</v>
      </c>
      <c r="AJ27" s="177">
        <f t="shared" si="68"/>
        <v>0</v>
      </c>
      <c r="AK27" s="30"/>
    </row>
    <row r="28" spans="1:37" ht="15.75" customHeight="1" x14ac:dyDescent="0.3">
      <c r="A28" s="183" t="str">
        <f t="shared" ref="A28" si="88">A14</f>
        <v>Expired 2024 Portfolio CPAS</v>
      </c>
      <c r="B28" s="188"/>
      <c r="C28" s="189"/>
      <c r="D28" s="190"/>
      <c r="E28" s="31"/>
      <c r="F28" s="31"/>
      <c r="G28" s="31"/>
      <c r="H28" s="31"/>
      <c r="I28" s="31"/>
      <c r="J28" s="31"/>
      <c r="K28" s="177">
        <f t="shared" si="60"/>
        <v>174736.66740974481</v>
      </c>
      <c r="L28" s="177">
        <f t="shared" si="70"/>
        <v>174736.66740974481</v>
      </c>
      <c r="M28" s="177">
        <f t="shared" si="71"/>
        <v>174736.66740974481</v>
      </c>
      <c r="N28" s="177">
        <f t="shared" si="72"/>
        <v>174736.66740974481</v>
      </c>
      <c r="O28" s="177">
        <f t="shared" si="73"/>
        <v>175312.0029468952</v>
      </c>
      <c r="P28" s="177">
        <f t="shared" si="74"/>
        <v>175312.0029468952</v>
      </c>
      <c r="Q28" s="177">
        <f t="shared" si="75"/>
        <v>175312.0029468952</v>
      </c>
      <c r="R28" s="177">
        <f t="shared" si="76"/>
        <v>175312.0029468952</v>
      </c>
      <c r="S28" s="177">
        <f t="shared" si="77"/>
        <v>175312.0029468952</v>
      </c>
      <c r="T28" s="177">
        <f t="shared" si="78"/>
        <v>175312.0029468952</v>
      </c>
      <c r="U28" s="177">
        <f t="shared" si="79"/>
        <v>175312.0029468952</v>
      </c>
      <c r="V28" s="177">
        <f t="shared" si="80"/>
        <v>175312.0029468952</v>
      </c>
      <c r="W28" s="177">
        <f t="shared" si="81"/>
        <v>175312.0029468952</v>
      </c>
      <c r="X28" s="177">
        <f t="shared" si="82"/>
        <v>175312.0029468952</v>
      </c>
      <c r="Y28" s="177">
        <f t="shared" si="83"/>
        <v>175312.0029468952</v>
      </c>
      <c r="Z28" s="177">
        <f t="shared" si="84"/>
        <v>175312.0029468952</v>
      </c>
      <c r="AA28" s="177">
        <f t="shared" si="85"/>
        <v>175312.0029468952</v>
      </c>
      <c r="AB28" s="177">
        <f t="shared" si="86"/>
        <v>175312.0029468952</v>
      </c>
      <c r="AC28" s="177">
        <f t="shared" si="61"/>
        <v>175312.0029468952</v>
      </c>
      <c r="AD28" s="177">
        <f t="shared" si="62"/>
        <v>175312.0029468952</v>
      </c>
      <c r="AE28" s="177">
        <f t="shared" si="63"/>
        <v>175312.0029468952</v>
      </c>
      <c r="AF28" s="177">
        <f t="shared" si="64"/>
        <v>175312.0029468952</v>
      </c>
      <c r="AG28" s="177">
        <f t="shared" si="65"/>
        <v>175312.0029468952</v>
      </c>
      <c r="AH28" s="177">
        <f t="shared" si="66"/>
        <v>175312.0029468952</v>
      </c>
      <c r="AI28" s="177">
        <f t="shared" si="67"/>
        <v>175337.79533441944</v>
      </c>
      <c r="AJ28" s="177">
        <f t="shared" si="68"/>
        <v>175337.79533441944</v>
      </c>
      <c r="AK28" s="30"/>
    </row>
    <row r="29" spans="1:37" ht="15.75" customHeight="1" x14ac:dyDescent="0.3">
      <c r="A29" s="196" t="str">
        <f>A15</f>
        <v>WAML</v>
      </c>
      <c r="B29" s="209">
        <f>B15</f>
        <v>14.628783676440822</v>
      </c>
      <c r="C29" s="56"/>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row>
    <row r="30" spans="1:37" ht="15.75" customHeight="1" x14ac:dyDescent="0.3">
      <c r="A30" s="30"/>
      <c r="B30" s="30"/>
      <c r="C30" s="30"/>
      <c r="D30" s="30"/>
      <c r="E30" s="30"/>
      <c r="F30" s="30"/>
      <c r="G30" s="30"/>
      <c r="H30" s="30"/>
      <c r="I30" s="30"/>
      <c r="J30" s="30"/>
      <c r="K30" s="30"/>
      <c r="L30" s="30"/>
      <c r="M30" s="30"/>
      <c r="N30" s="30"/>
      <c r="O30" s="30"/>
      <c r="P30" s="30"/>
      <c r="Q30" s="30"/>
      <c r="R30" s="30"/>
      <c r="S30" s="30"/>
      <c r="T30" s="30"/>
      <c r="U30" s="30"/>
      <c r="V30" s="30"/>
      <c r="W30" s="30"/>
    </row>
    <row r="31" spans="1:37" ht="15.75" customHeight="1" x14ac:dyDescent="0.3"/>
    <row r="32" spans="1:3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sheetData>
  <mergeCells count="9">
    <mergeCell ref="BK3:BK4"/>
    <mergeCell ref="D3:D4"/>
    <mergeCell ref="A17:A18"/>
    <mergeCell ref="B17:B18"/>
    <mergeCell ref="C17:C18"/>
    <mergeCell ref="D17:D18"/>
    <mergeCell ref="A3:A4"/>
    <mergeCell ref="B3:B4"/>
    <mergeCell ref="C3:C4"/>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65FC0-67B3-4BD6-BD11-0330AA709764}">
  <dimension ref="A1:AX23"/>
  <sheetViews>
    <sheetView workbookViewId="0">
      <selection activeCell="U18" sqref="U18"/>
    </sheetView>
    <sheetView workbookViewId="1"/>
  </sheetViews>
  <sheetFormatPr defaultRowHeight="15.75" x14ac:dyDescent="0.3"/>
  <cols>
    <col min="1" max="1" width="19.21875" customWidth="1"/>
    <col min="2" max="2" width="4.6640625" bestFit="1" customWidth="1"/>
    <col min="3" max="3" width="13.88671875" customWidth="1"/>
    <col min="4" max="4" width="4.6640625" bestFit="1" customWidth="1"/>
    <col min="5" max="10" width="7.77734375" hidden="1" customWidth="1"/>
    <col min="11" max="32" width="5.77734375" customWidth="1"/>
    <col min="33" max="47" width="7.77734375" customWidth="1"/>
    <col min="48" max="48" width="9.77734375" customWidth="1"/>
  </cols>
  <sheetData>
    <row r="1" spans="1:50" ht="15.75" customHeight="1" x14ac:dyDescent="0.3">
      <c r="A1" s="316" t="s">
        <v>727</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50" ht="16.5"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50" s="60" customFormat="1" ht="16.5" customHeight="1" x14ac:dyDescent="0.25">
      <c r="A3" s="508" t="s">
        <v>77</v>
      </c>
      <c r="B3" s="510" t="s">
        <v>66</v>
      </c>
      <c r="C3" s="510" t="s">
        <v>282</v>
      </c>
      <c r="D3" s="510" t="s">
        <v>57</v>
      </c>
      <c r="E3" s="17"/>
      <c r="F3" s="32"/>
      <c r="G3" s="32"/>
      <c r="H3" s="32"/>
      <c r="I3" s="32"/>
      <c r="J3" s="32"/>
      <c r="K3" s="122" t="s">
        <v>283</v>
      </c>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514" t="s">
        <v>1</v>
      </c>
    </row>
    <row r="4" spans="1:50" s="60" customFormat="1" ht="13.5" x14ac:dyDescent="0.25">
      <c r="A4" s="509"/>
      <c r="B4" s="511"/>
      <c r="C4" s="512"/>
      <c r="D4" s="515"/>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15"/>
    </row>
    <row r="5" spans="1:50" ht="15.75" customHeight="1" x14ac:dyDescent="0.3">
      <c r="A5" s="222" t="s">
        <v>332</v>
      </c>
      <c r="B5" s="223">
        <f>'RP - IQ Carryover'!B12</f>
        <v>9.9860187958511766</v>
      </c>
      <c r="C5" s="180">
        <f>'RP - IQ Carryover'!C9</f>
        <v>4663.3747454685354</v>
      </c>
      <c r="D5" s="224">
        <f>'RP - IQ Carryover'!D9</f>
        <v>0.90842572832917123</v>
      </c>
      <c r="E5" s="93"/>
      <c r="F5" s="137"/>
      <c r="G5" s="117"/>
      <c r="H5" s="117"/>
      <c r="I5" s="117"/>
      <c r="J5" s="220"/>
      <c r="K5" s="180">
        <f>'RP - IQ Carryover'!K9</f>
        <v>4236.3295996241177</v>
      </c>
      <c r="L5" s="180">
        <f>'RP - IQ Carryover'!L9</f>
        <v>4236.3295996241177</v>
      </c>
      <c r="M5" s="180">
        <f>'RP - IQ Carryover'!M9</f>
        <v>4236.3295996241177</v>
      </c>
      <c r="N5" s="180">
        <f>'RP - IQ Carryover'!N9</f>
        <v>4236.3295996241177</v>
      </c>
      <c r="O5" s="180">
        <f>'RP - IQ Carryover'!O9</f>
        <v>4236.3295996241177</v>
      </c>
      <c r="P5" s="180">
        <f>'RP - IQ Carryover'!P9</f>
        <v>4236.3295996241177</v>
      </c>
      <c r="Q5" s="180">
        <f>'RP - IQ Carryover'!Q9</f>
        <v>4236.3295996241177</v>
      </c>
      <c r="R5" s="180">
        <f>'RP - IQ Carryover'!R9</f>
        <v>3284.4498496414085</v>
      </c>
      <c r="S5" s="180">
        <f>'RP - IQ Carryover'!S9</f>
        <v>3251.9152520663129</v>
      </c>
      <c r="T5" s="180">
        <f>'RP - IQ Carryover'!T9</f>
        <v>3251.9152520663129</v>
      </c>
      <c r="U5" s="180">
        <f>'RP - IQ Carryover'!U9</f>
        <v>0</v>
      </c>
      <c r="V5" s="180">
        <f>'RP - IQ Carryover'!V9</f>
        <v>0</v>
      </c>
      <c r="W5" s="180">
        <f>'RP - IQ Carryover'!W9</f>
        <v>0</v>
      </c>
      <c r="X5" s="180">
        <f>'RP - IQ Carryover'!X9</f>
        <v>0</v>
      </c>
      <c r="Y5" s="180">
        <f>'RP - IQ Carryover'!Y9</f>
        <v>0</v>
      </c>
      <c r="Z5" s="180">
        <f>'RP - IQ Carryover'!Z9</f>
        <v>0</v>
      </c>
      <c r="AA5" s="180">
        <f>'RP - IQ Carryover'!AA9</f>
        <v>0</v>
      </c>
      <c r="AB5" s="180">
        <f>'RP - IQ Carryover'!AB9</f>
        <v>0</v>
      </c>
      <c r="AC5" s="180">
        <f>'RP - IQ Carryover'!AC9</f>
        <v>0</v>
      </c>
      <c r="AD5" s="180">
        <f>'RP - IQ Carryover'!AD9</f>
        <v>0</v>
      </c>
      <c r="AE5" s="180">
        <f>'RP - IQ Carryover'!AE9</f>
        <v>0</v>
      </c>
      <c r="AF5" s="180">
        <f>'RP - IQ Carryover'!AF9</f>
        <v>0</v>
      </c>
      <c r="AG5" s="180">
        <f>'RP - IQ Carryover'!AG9</f>
        <v>0</v>
      </c>
      <c r="AH5" s="180">
        <f>'RP - IQ Carryover'!AH9</f>
        <v>0</v>
      </c>
      <c r="AI5" s="180">
        <f>'RP - IQ Carryover'!AI9</f>
        <v>0</v>
      </c>
      <c r="AJ5" s="180">
        <f>'RP - IQ Carryover'!AJ9</f>
        <v>0</v>
      </c>
      <c r="AK5" s="180">
        <f>'RP - IQ Carryover'!AK9</f>
        <v>0</v>
      </c>
      <c r="AL5" s="180">
        <f>'RP - IQ Carryover'!AL9</f>
        <v>0</v>
      </c>
      <c r="AM5" s="180">
        <f>'RP - IQ Carryover'!AM9</f>
        <v>0</v>
      </c>
      <c r="AN5" s="180">
        <f>'RP - IQ Carryover'!AN9</f>
        <v>0</v>
      </c>
      <c r="AO5" s="180">
        <f>'RP - IQ Carryover'!AO9</f>
        <v>0</v>
      </c>
      <c r="AP5" s="180">
        <f>'RP - IQ Carryover'!AP9</f>
        <v>0</v>
      </c>
      <c r="AQ5" s="180">
        <f>'RP - IQ Carryover'!AQ9</f>
        <v>0</v>
      </c>
      <c r="AR5" s="180">
        <f>'RP - IQ Carryover'!AR9</f>
        <v>0</v>
      </c>
      <c r="AS5" s="180">
        <f>'RP - IQ Carryover'!AS9</f>
        <v>0</v>
      </c>
      <c r="AT5" s="180">
        <f>'RP - IQ Carryover'!AT9</f>
        <v>0</v>
      </c>
      <c r="AU5" s="180">
        <f>'RP - IQ Carryover'!AU9</f>
        <v>0</v>
      </c>
      <c r="AV5" s="211">
        <f>SUM(E5:AU5)</f>
        <v>39442.587551142853</v>
      </c>
    </row>
    <row r="6" spans="1:50" ht="15.75" customHeight="1" x14ac:dyDescent="0.3">
      <c r="A6" s="222" t="s">
        <v>333</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ref="AV6:AV8" si="1">SUM(E6:AU6)</f>
        <v>24173.359428609478</v>
      </c>
    </row>
    <row r="7" spans="1:50" ht="15.75" customHeight="1" x14ac:dyDescent="0.3">
      <c r="A7" s="222" t="s">
        <v>127</v>
      </c>
      <c r="B7" s="223">
        <f>'IQ - Carryover'!B15</f>
        <v>10</v>
      </c>
      <c r="C7" s="180">
        <f>'IQ - Carryover'!C12</f>
        <v>31.613754103412731</v>
      </c>
      <c r="D7" s="224">
        <f>'IQ - Carryover'!D12</f>
        <v>1</v>
      </c>
      <c r="E7" s="93"/>
      <c r="F7" s="137"/>
      <c r="G7" s="117"/>
      <c r="H7" s="117"/>
      <c r="I7" s="117"/>
      <c r="J7" s="220"/>
      <c r="K7" s="180">
        <f>'IQ - Carryover'!K12</f>
        <v>31.613754103412731</v>
      </c>
      <c r="L7" s="180">
        <f>'IQ - Carryover'!L12</f>
        <v>31.613754103412731</v>
      </c>
      <c r="M7" s="180">
        <f>'IQ - Carryover'!M12</f>
        <v>31.613754103412731</v>
      </c>
      <c r="N7" s="180">
        <f>'IQ - Carryover'!N12</f>
        <v>31.613754103412731</v>
      </c>
      <c r="O7" s="180">
        <f>'IQ - Carryover'!O12</f>
        <v>31.613754103412731</v>
      </c>
      <c r="P7" s="180">
        <f>'IQ - Carryover'!P12</f>
        <v>31.613754103412731</v>
      </c>
      <c r="Q7" s="180">
        <f>'IQ - Carryover'!Q12</f>
        <v>31.613754103412731</v>
      </c>
      <c r="R7" s="180">
        <f>'IQ - Carryover'!R12</f>
        <v>23.80176597941449</v>
      </c>
      <c r="S7" s="180">
        <f>'IQ - Carryover'!S12</f>
        <v>23.80176597941449</v>
      </c>
      <c r="T7" s="180">
        <f>'IQ - Carryover'!T12</f>
        <v>23.80176597941449</v>
      </c>
      <c r="U7" s="180">
        <f>'IQ - Carryover'!U12</f>
        <v>0</v>
      </c>
      <c r="V7" s="180">
        <f>'IQ - Carryover'!V12</f>
        <v>0</v>
      </c>
      <c r="W7" s="180">
        <f>'IQ - Carryover'!W12</f>
        <v>0</v>
      </c>
      <c r="X7" s="180">
        <f>'IQ - Carryover'!X12</f>
        <v>0</v>
      </c>
      <c r="Y7" s="180">
        <f>'IQ - Carryover'!Y12</f>
        <v>0</v>
      </c>
      <c r="Z7" s="180">
        <f>'IQ - Carryover'!Z12</f>
        <v>0</v>
      </c>
      <c r="AA7" s="180">
        <f>'IQ - Carryover'!AA12</f>
        <v>0</v>
      </c>
      <c r="AB7" s="180">
        <f>'IQ - Carryover'!AB12</f>
        <v>0</v>
      </c>
      <c r="AC7" s="180">
        <f>'IQ - Carryover'!AC12</f>
        <v>0</v>
      </c>
      <c r="AD7" s="180">
        <f>'IQ - Carryover'!AD12</f>
        <v>0</v>
      </c>
      <c r="AE7" s="180">
        <f>'IQ - Carryover'!AE12</f>
        <v>0</v>
      </c>
      <c r="AF7" s="180">
        <f>'IQ - Carryover'!AF12</f>
        <v>0</v>
      </c>
      <c r="AG7" s="180">
        <f>'IQ - Carryover'!AG12</f>
        <v>0</v>
      </c>
      <c r="AH7" s="180">
        <f>'IQ - Carryover'!AH12</f>
        <v>0</v>
      </c>
      <c r="AI7" s="180">
        <f>'IQ - Carryover'!AI12</f>
        <v>0</v>
      </c>
      <c r="AJ7" s="180">
        <f>'IQ - Carryover'!AJ12</f>
        <v>0</v>
      </c>
      <c r="AK7" s="180">
        <f>'IQ - Carryover'!AK12</f>
        <v>0</v>
      </c>
      <c r="AL7" s="180">
        <f>'IQ - Carryover'!AL12</f>
        <v>0</v>
      </c>
      <c r="AM7" s="180">
        <f>'IQ - Carryover'!AM12</f>
        <v>0</v>
      </c>
      <c r="AN7" s="180">
        <f>'IQ - Carryover'!AN12</f>
        <v>0</v>
      </c>
      <c r="AO7" s="180">
        <f>'IQ - Carryover'!AO12</f>
        <v>0</v>
      </c>
      <c r="AP7" s="180">
        <f>'IQ - Carryover'!AP12</f>
        <v>0</v>
      </c>
      <c r="AQ7" s="180">
        <f>'IQ - Carryover'!AQ12</f>
        <v>0</v>
      </c>
      <c r="AR7" s="180">
        <f>'IQ - Carryover'!AR12</f>
        <v>0</v>
      </c>
      <c r="AS7" s="180">
        <f>'IQ - Carryover'!AS12</f>
        <v>0</v>
      </c>
      <c r="AT7" s="180">
        <f>'IQ - Carryover'!AT12</f>
        <v>0</v>
      </c>
      <c r="AU7" s="180">
        <f>'IQ - Carryover'!AU12</f>
        <v>0</v>
      </c>
      <c r="AV7" s="211">
        <f t="shared" si="1"/>
        <v>292.7015766621326</v>
      </c>
    </row>
    <row r="8" spans="1:50" ht="15.75" customHeight="1" x14ac:dyDescent="0.3">
      <c r="A8" s="222" t="s">
        <v>174</v>
      </c>
      <c r="B8" s="223">
        <f>'Kits - Carryover'!B15</f>
        <v>9.8950262883593414</v>
      </c>
      <c r="C8" s="180">
        <f>'Kits - Carryover'!C12</f>
        <v>372.73441748861995</v>
      </c>
      <c r="D8" s="224">
        <f>'Kits - Carryover'!D12</f>
        <v>1</v>
      </c>
      <c r="E8" s="93"/>
      <c r="F8" s="137"/>
      <c r="G8" s="117"/>
      <c r="H8" s="117"/>
      <c r="I8" s="117"/>
      <c r="J8" s="220"/>
      <c r="K8" s="180">
        <f>'Kits - Carryover'!K12</f>
        <v>372.73441748861995</v>
      </c>
      <c r="L8" s="180">
        <f>'Kits - Carryover'!L12</f>
        <v>372.73441748861995</v>
      </c>
      <c r="M8" s="180">
        <f>'Kits - Carryover'!M12</f>
        <v>372.73441748861995</v>
      </c>
      <c r="N8" s="180">
        <f>'Kits - Carryover'!N12</f>
        <v>372.73441748861995</v>
      </c>
      <c r="O8" s="180">
        <f>'Kits - Carryover'!O12</f>
        <v>372.73441748861995</v>
      </c>
      <c r="P8" s="180">
        <f>'Kits - Carryover'!P12</f>
        <v>372.73441748861995</v>
      </c>
      <c r="Q8" s="180">
        <f>'Kits - Carryover'!Q12</f>
        <v>372.73441748861995</v>
      </c>
      <c r="R8" s="180">
        <f>'Kits - Carryover'!R12</f>
        <v>279.32738325878216</v>
      </c>
      <c r="S8" s="180">
        <f>'Kits - Carryover'!S12</f>
        <v>259.76372562878214</v>
      </c>
      <c r="T8" s="180">
        <f>'Kits - Carryover'!T12</f>
        <v>259.76372562878214</v>
      </c>
      <c r="U8" s="180">
        <f>'Kits - Carryover'!U12</f>
        <v>0</v>
      </c>
      <c r="V8" s="180">
        <f>'Kits - Carryover'!V12</f>
        <v>0</v>
      </c>
      <c r="W8" s="180">
        <f>'Kits - Carryover'!W12</f>
        <v>0</v>
      </c>
      <c r="X8" s="180">
        <f>'Kits - Carryover'!X12</f>
        <v>0</v>
      </c>
      <c r="Y8" s="180">
        <f>'Kits - Carryover'!Y12</f>
        <v>0</v>
      </c>
      <c r="Z8" s="180">
        <f>'Kits - Carryover'!Z12</f>
        <v>0</v>
      </c>
      <c r="AA8" s="180">
        <f>'Kits - Carryover'!AA12</f>
        <v>0</v>
      </c>
      <c r="AB8" s="180">
        <f>'Kits - Carryover'!AB12</f>
        <v>0</v>
      </c>
      <c r="AC8" s="180">
        <f>'Kits - Carryover'!AC12</f>
        <v>0</v>
      </c>
      <c r="AD8" s="180">
        <f>'Kits - Carryover'!AD12</f>
        <v>0</v>
      </c>
      <c r="AE8" s="180">
        <f>'Kits - Carryover'!AE12</f>
        <v>0</v>
      </c>
      <c r="AF8" s="180">
        <f>'Kits - Carryover'!AF12</f>
        <v>0</v>
      </c>
      <c r="AG8" s="180">
        <f>'Kits - Carryover'!AG12</f>
        <v>0</v>
      </c>
      <c r="AH8" s="180">
        <f>'Kits - Carryover'!AH12</f>
        <v>0</v>
      </c>
      <c r="AI8" s="180">
        <f>'Kits - Carryover'!AI12</f>
        <v>0</v>
      </c>
      <c r="AJ8" s="180">
        <f>'Kits - Carryover'!AJ12</f>
        <v>0</v>
      </c>
      <c r="AK8" s="180">
        <f>'Kits - Carryover'!AK12</f>
        <v>0</v>
      </c>
      <c r="AL8" s="180">
        <f>'Kits - Carryover'!AL12</f>
        <v>0</v>
      </c>
      <c r="AM8" s="180">
        <f>'Kits - Carryover'!AM12</f>
        <v>0</v>
      </c>
      <c r="AN8" s="180">
        <f>'Kits - Carryover'!AN12</f>
        <v>0</v>
      </c>
      <c r="AO8" s="180">
        <f>'Kits - Carryover'!AO12</f>
        <v>0</v>
      </c>
      <c r="AP8" s="180">
        <f>'Kits - Carryover'!AP12</f>
        <v>0</v>
      </c>
      <c r="AQ8" s="180">
        <f>'Kits - Carryover'!AQ12</f>
        <v>0</v>
      </c>
      <c r="AR8" s="180">
        <f>'Kits - Carryover'!AR12</f>
        <v>0</v>
      </c>
      <c r="AS8" s="180">
        <f>'Kits - Carryover'!AS12</f>
        <v>0</v>
      </c>
      <c r="AT8" s="180">
        <f>'Kits - Carryover'!AT12</f>
        <v>0</v>
      </c>
      <c r="AU8" s="180">
        <f>'Kits - Carryover'!AU12</f>
        <v>0</v>
      </c>
      <c r="AV8" s="211">
        <f t="shared" si="1"/>
        <v>3407.9957569366857</v>
      </c>
    </row>
    <row r="9" spans="1:50" x14ac:dyDescent="0.3">
      <c r="A9" s="183" t="s">
        <v>480</v>
      </c>
      <c r="B9" s="199"/>
      <c r="C9" s="185">
        <f>SUM(C5:C8)</f>
        <v>10263.582938596004</v>
      </c>
      <c r="D9" s="208">
        <f>K9/C9</f>
        <v>0.81326641036105285</v>
      </c>
      <c r="E9" s="95"/>
      <c r="F9" s="95"/>
      <c r="G9" s="221"/>
      <c r="H9" s="221"/>
      <c r="I9" s="221"/>
      <c r="J9" s="95"/>
      <c r="K9" s="185">
        <f t="shared" ref="K9:AV9" si="2">SUM(K5:K8)</f>
        <v>8347.0272539149191</v>
      </c>
      <c r="L9" s="185">
        <f t="shared" si="2"/>
        <v>8347.0272539149191</v>
      </c>
      <c r="M9" s="185">
        <f t="shared" si="2"/>
        <v>8347.0272539149191</v>
      </c>
      <c r="N9" s="185">
        <f t="shared" si="2"/>
        <v>8347.0272539149191</v>
      </c>
      <c r="O9" s="185">
        <f t="shared" si="2"/>
        <v>6351.4952990244092</v>
      </c>
      <c r="P9" s="185">
        <f t="shared" si="2"/>
        <v>6205.7685996212595</v>
      </c>
      <c r="Q9" s="185">
        <f t="shared" si="2"/>
        <v>6138.866291801839</v>
      </c>
      <c r="R9" s="185">
        <f t="shared" si="2"/>
        <v>4998.269291208132</v>
      </c>
      <c r="S9" s="185">
        <f t="shared" si="2"/>
        <v>4944.2339336237401</v>
      </c>
      <c r="T9" s="185">
        <f t="shared" si="2"/>
        <v>4944.2339336237401</v>
      </c>
      <c r="U9" s="185">
        <f t="shared" si="2"/>
        <v>72.213875615056168</v>
      </c>
      <c r="V9" s="185">
        <f t="shared" si="2"/>
        <v>72.122694296566991</v>
      </c>
      <c r="W9" s="185">
        <f t="shared" si="2"/>
        <v>71.974050912452924</v>
      </c>
      <c r="X9" s="185">
        <f t="shared" si="2"/>
        <v>71.974050912452924</v>
      </c>
      <c r="Y9" s="185">
        <f t="shared" si="2"/>
        <v>57.383277051834355</v>
      </c>
      <c r="Z9" s="185">
        <f t="shared" si="2"/>
        <v>0</v>
      </c>
      <c r="AA9" s="185">
        <f t="shared" si="2"/>
        <v>0</v>
      </c>
      <c r="AB9" s="185">
        <f t="shared" si="2"/>
        <v>0</v>
      </c>
      <c r="AC9" s="185">
        <f t="shared" si="2"/>
        <v>0</v>
      </c>
      <c r="AD9" s="185">
        <f t="shared" si="2"/>
        <v>0</v>
      </c>
      <c r="AE9" s="185">
        <f t="shared" si="2"/>
        <v>0</v>
      </c>
      <c r="AF9" s="185">
        <f t="shared" si="2"/>
        <v>0</v>
      </c>
      <c r="AG9" s="185">
        <f t="shared" si="2"/>
        <v>0</v>
      </c>
      <c r="AH9" s="185">
        <f t="shared" si="2"/>
        <v>0</v>
      </c>
      <c r="AI9" s="185">
        <f t="shared" si="2"/>
        <v>0</v>
      </c>
      <c r="AJ9" s="185">
        <f t="shared" si="2"/>
        <v>0</v>
      </c>
      <c r="AK9" s="185">
        <f t="shared" si="2"/>
        <v>0</v>
      </c>
      <c r="AL9" s="185">
        <f t="shared" si="2"/>
        <v>0</v>
      </c>
      <c r="AM9" s="185">
        <f t="shared" si="2"/>
        <v>0</v>
      </c>
      <c r="AN9" s="185">
        <f t="shared" si="2"/>
        <v>0</v>
      </c>
      <c r="AO9" s="185">
        <f t="shared" si="2"/>
        <v>0</v>
      </c>
      <c r="AP9" s="185">
        <f t="shared" si="2"/>
        <v>0</v>
      </c>
      <c r="AQ9" s="185">
        <f t="shared" si="2"/>
        <v>0</v>
      </c>
      <c r="AR9" s="185">
        <f t="shared" si="2"/>
        <v>0</v>
      </c>
      <c r="AS9" s="185">
        <f t="shared" si="2"/>
        <v>0</v>
      </c>
      <c r="AT9" s="185">
        <f t="shared" si="2"/>
        <v>0</v>
      </c>
      <c r="AU9" s="185">
        <f t="shared" si="2"/>
        <v>0</v>
      </c>
      <c r="AV9" s="177">
        <f t="shared" si="2"/>
        <v>67316.644313351149</v>
      </c>
    </row>
    <row r="10" spans="1:50" x14ac:dyDescent="0.3">
      <c r="A10" s="183" t="s">
        <v>481</v>
      </c>
      <c r="B10" s="188"/>
      <c r="C10" s="189"/>
      <c r="D10" s="200"/>
      <c r="E10" s="95"/>
      <c r="F10" s="95"/>
      <c r="G10" s="96"/>
      <c r="H10" s="96"/>
      <c r="I10" s="96"/>
      <c r="J10" s="95"/>
      <c r="K10" s="177">
        <f>K9-K9</f>
        <v>0</v>
      </c>
      <c r="L10" s="177">
        <f>K9-L9</f>
        <v>0</v>
      </c>
      <c r="M10" s="177">
        <f t="shared" ref="M10:AU10" si="3">L9-M9</f>
        <v>0</v>
      </c>
      <c r="N10" s="177">
        <f t="shared" si="3"/>
        <v>0</v>
      </c>
      <c r="O10" s="177">
        <f t="shared" si="3"/>
        <v>1995.53195489051</v>
      </c>
      <c r="P10" s="177">
        <f t="shared" si="3"/>
        <v>145.72669940314972</v>
      </c>
      <c r="Q10" s="177">
        <f t="shared" si="3"/>
        <v>66.902307819420457</v>
      </c>
      <c r="R10" s="177">
        <f t="shared" si="3"/>
        <v>1140.597000593707</v>
      </c>
      <c r="S10" s="177">
        <f t="shared" si="3"/>
        <v>54.035357584391932</v>
      </c>
      <c r="T10" s="177">
        <f t="shared" si="3"/>
        <v>0</v>
      </c>
      <c r="U10" s="177">
        <f t="shared" si="3"/>
        <v>4872.0200580086839</v>
      </c>
      <c r="V10" s="177">
        <f t="shared" si="3"/>
        <v>9.1181318489176988E-2</v>
      </c>
      <c r="W10" s="177">
        <f t="shared" si="3"/>
        <v>0.14864338411406663</v>
      </c>
      <c r="X10" s="177">
        <f t="shared" si="3"/>
        <v>0</v>
      </c>
      <c r="Y10" s="177">
        <f t="shared" si="3"/>
        <v>14.590773860618569</v>
      </c>
      <c r="Z10" s="177">
        <f t="shared" si="3"/>
        <v>57.383277051834355</v>
      </c>
      <c r="AA10" s="177">
        <f t="shared" si="3"/>
        <v>0</v>
      </c>
      <c r="AB10" s="177">
        <f t="shared" si="3"/>
        <v>0</v>
      </c>
      <c r="AC10" s="177">
        <f t="shared" si="3"/>
        <v>0</v>
      </c>
      <c r="AD10" s="177">
        <f t="shared" si="3"/>
        <v>0</v>
      </c>
      <c r="AE10" s="177">
        <f t="shared" si="3"/>
        <v>0</v>
      </c>
      <c r="AF10" s="177">
        <f t="shared" si="3"/>
        <v>0</v>
      </c>
      <c r="AG10" s="177">
        <f t="shared" si="3"/>
        <v>0</v>
      </c>
      <c r="AH10" s="177">
        <f t="shared" si="3"/>
        <v>0</v>
      </c>
      <c r="AI10" s="177">
        <f t="shared" si="3"/>
        <v>0</v>
      </c>
      <c r="AJ10" s="177">
        <f t="shared" si="3"/>
        <v>0</v>
      </c>
      <c r="AK10" s="177">
        <f t="shared" si="3"/>
        <v>0</v>
      </c>
      <c r="AL10" s="177">
        <f t="shared" si="3"/>
        <v>0</v>
      </c>
      <c r="AM10" s="177">
        <f t="shared" si="3"/>
        <v>0</v>
      </c>
      <c r="AN10" s="177">
        <f t="shared" si="3"/>
        <v>0</v>
      </c>
      <c r="AO10" s="177">
        <f t="shared" si="3"/>
        <v>0</v>
      </c>
      <c r="AP10" s="177">
        <f t="shared" si="3"/>
        <v>0</v>
      </c>
      <c r="AQ10" s="177">
        <f t="shared" si="3"/>
        <v>0</v>
      </c>
      <c r="AR10" s="177">
        <f t="shared" si="3"/>
        <v>0</v>
      </c>
      <c r="AS10" s="177">
        <f t="shared" si="3"/>
        <v>0</v>
      </c>
      <c r="AT10" s="177">
        <f t="shared" si="3"/>
        <v>0</v>
      </c>
      <c r="AU10" s="177">
        <f t="shared" si="3"/>
        <v>0</v>
      </c>
      <c r="AV10" s="85"/>
    </row>
    <row r="11" spans="1:50" x14ac:dyDescent="0.3">
      <c r="A11" s="183" t="s">
        <v>482</v>
      </c>
      <c r="B11" s="188"/>
      <c r="C11" s="189"/>
      <c r="D11" s="189"/>
      <c r="E11" s="95"/>
      <c r="F11" s="95"/>
      <c r="G11" s="96"/>
      <c r="H11" s="96"/>
      <c r="I11" s="96"/>
      <c r="J11" s="95"/>
      <c r="K11" s="177">
        <f>$K$9-K9</f>
        <v>0</v>
      </c>
      <c r="L11" s="177">
        <f t="shared" ref="L11:AU11" si="4">$K$9-L9</f>
        <v>0</v>
      </c>
      <c r="M11" s="177">
        <f t="shared" si="4"/>
        <v>0</v>
      </c>
      <c r="N11" s="177">
        <f t="shared" si="4"/>
        <v>0</v>
      </c>
      <c r="O11" s="177">
        <f t="shared" si="4"/>
        <v>1995.53195489051</v>
      </c>
      <c r="P11" s="177">
        <f t="shared" si="4"/>
        <v>2141.2586542936597</v>
      </c>
      <c r="Q11" s="177">
        <f t="shared" si="4"/>
        <v>2208.1609621130801</v>
      </c>
      <c r="R11" s="177">
        <f t="shared" si="4"/>
        <v>3348.7579627067871</v>
      </c>
      <c r="S11" s="177">
        <f t="shared" si="4"/>
        <v>3402.793320291179</v>
      </c>
      <c r="T11" s="177">
        <f t="shared" si="4"/>
        <v>3402.793320291179</v>
      </c>
      <c r="U11" s="177">
        <f t="shared" si="4"/>
        <v>8274.813378299863</v>
      </c>
      <c r="V11" s="177">
        <f t="shared" si="4"/>
        <v>8274.9045596183514</v>
      </c>
      <c r="W11" s="177">
        <f t="shared" si="4"/>
        <v>8275.053203002466</v>
      </c>
      <c r="X11" s="177">
        <f t="shared" si="4"/>
        <v>8275.053203002466</v>
      </c>
      <c r="Y11" s="177">
        <f t="shared" si="4"/>
        <v>8289.6439768630844</v>
      </c>
      <c r="Z11" s="177">
        <f t="shared" si="4"/>
        <v>8347.0272539149191</v>
      </c>
      <c r="AA11" s="177">
        <f t="shared" si="4"/>
        <v>8347.0272539149191</v>
      </c>
      <c r="AB11" s="177">
        <f t="shared" si="4"/>
        <v>8347.0272539149191</v>
      </c>
      <c r="AC11" s="177">
        <f t="shared" si="4"/>
        <v>8347.0272539149191</v>
      </c>
      <c r="AD11" s="177">
        <f t="shared" si="4"/>
        <v>8347.0272539149191</v>
      </c>
      <c r="AE11" s="177">
        <f t="shared" si="4"/>
        <v>8347.0272539149191</v>
      </c>
      <c r="AF11" s="177">
        <f t="shared" si="4"/>
        <v>8347.0272539149191</v>
      </c>
      <c r="AG11" s="177">
        <f t="shared" si="4"/>
        <v>8347.0272539149191</v>
      </c>
      <c r="AH11" s="177">
        <f t="shared" si="4"/>
        <v>8347.0272539149191</v>
      </c>
      <c r="AI11" s="177">
        <f t="shared" si="4"/>
        <v>8347.0272539149191</v>
      </c>
      <c r="AJ11" s="177">
        <f t="shared" si="4"/>
        <v>8347.0272539149191</v>
      </c>
      <c r="AK11" s="177">
        <f t="shared" si="4"/>
        <v>8347.0272539149191</v>
      </c>
      <c r="AL11" s="177">
        <f t="shared" si="4"/>
        <v>8347.0272539149191</v>
      </c>
      <c r="AM11" s="177">
        <f t="shared" si="4"/>
        <v>8347.0272539149191</v>
      </c>
      <c r="AN11" s="177">
        <f t="shared" si="4"/>
        <v>8347.0272539149191</v>
      </c>
      <c r="AO11" s="177">
        <f t="shared" si="4"/>
        <v>8347.0272539149191</v>
      </c>
      <c r="AP11" s="177">
        <f t="shared" si="4"/>
        <v>8347.0272539149191</v>
      </c>
      <c r="AQ11" s="177">
        <f t="shared" si="4"/>
        <v>8347.0272539149191</v>
      </c>
      <c r="AR11" s="177">
        <f t="shared" si="4"/>
        <v>8347.0272539149191</v>
      </c>
      <c r="AS11" s="177">
        <f t="shared" si="4"/>
        <v>8347.0272539149191</v>
      </c>
      <c r="AT11" s="177">
        <f t="shared" si="4"/>
        <v>8347.0272539149191</v>
      </c>
      <c r="AU11" s="177">
        <f t="shared" si="4"/>
        <v>8347.0272539149191</v>
      </c>
      <c r="AV11" s="81"/>
    </row>
    <row r="12" spans="1:50" hidden="1" x14ac:dyDescent="0.3">
      <c r="A12" s="196" t="s">
        <v>66</v>
      </c>
      <c r="B12" s="209">
        <f>SUMPRODUCT(B5:B8,C5:C8)/C9</f>
        <v>9.6910732194337328</v>
      </c>
      <c r="C12" s="56"/>
      <c r="D12" s="30"/>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50" ht="15.75" customHeight="1" x14ac:dyDescent="0.3">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50" s="60" customFormat="1" ht="15.75" customHeight="1" x14ac:dyDescent="0.3">
      <c r="A14" s="508" t="str">
        <f>A3</f>
        <v>Channel</v>
      </c>
      <c r="B14" s="510" t="str">
        <f>B3</f>
        <v>WAML</v>
      </c>
      <c r="C14" s="510" t="str">
        <f>C3</f>
        <v>Annual Verified Gross Savings (MWh)</v>
      </c>
      <c r="D14" s="510" t="str">
        <f>D3</f>
        <v>NTGR</v>
      </c>
      <c r="E14" s="17"/>
      <c r="F14" s="32"/>
      <c r="G14" s="32"/>
      <c r="H14" s="32"/>
      <c r="I14" s="32"/>
      <c r="J14" s="32"/>
      <c r="K14" s="122" t="s">
        <v>283</v>
      </c>
      <c r="L14" s="32"/>
      <c r="M14" s="32"/>
      <c r="N14" s="32"/>
      <c r="O14" s="32"/>
      <c r="P14" s="32"/>
      <c r="Q14" s="32"/>
      <c r="R14" s="32"/>
      <c r="S14" s="32"/>
      <c r="T14"/>
      <c r="U14"/>
      <c r="V14"/>
      <c r="W14"/>
      <c r="X14"/>
      <c r="Y14"/>
      <c r="Z14"/>
      <c r="AA14"/>
      <c r="AB14"/>
      <c r="AC14"/>
      <c r="AD14"/>
      <c r="AE14"/>
      <c r="AF14"/>
      <c r="AG14"/>
      <c r="AH14"/>
      <c r="AI14"/>
      <c r="AJ14"/>
      <c r="AK14"/>
      <c r="AL14"/>
      <c r="AM14"/>
      <c r="AN14"/>
      <c r="AO14"/>
      <c r="AP14"/>
      <c r="AQ14"/>
      <c r="AR14"/>
      <c r="AS14"/>
      <c r="AT14"/>
      <c r="AU14"/>
      <c r="AV14"/>
      <c r="AW14"/>
      <c r="AX14"/>
    </row>
    <row r="15" spans="1:50" s="60" customFormat="1" ht="15.75" customHeight="1" x14ac:dyDescent="0.3">
      <c r="A15" s="509"/>
      <c r="B15" s="511"/>
      <c r="C15" s="511"/>
      <c r="D15" s="511"/>
      <c r="E15" s="1">
        <v>2018</v>
      </c>
      <c r="F15" s="1">
        <v>2019</v>
      </c>
      <c r="G15" s="1">
        <v>2020</v>
      </c>
      <c r="H15" s="1">
        <v>2020</v>
      </c>
      <c r="I15" s="1">
        <v>2020</v>
      </c>
      <c r="J15" s="1">
        <f t="shared" ref="J15" si="5">I15+1</f>
        <v>2021</v>
      </c>
      <c r="K15" s="1">
        <f>T4</f>
        <v>2033</v>
      </c>
      <c r="L15" s="1">
        <f t="shared" ref="L15:S22" si="6">U4</f>
        <v>2034</v>
      </c>
      <c r="M15" s="1">
        <f t="shared" si="6"/>
        <v>2035</v>
      </c>
      <c r="N15" s="1">
        <f t="shared" si="6"/>
        <v>2036</v>
      </c>
      <c r="O15" s="1">
        <f t="shared" si="6"/>
        <v>2037</v>
      </c>
      <c r="P15" s="1">
        <f t="shared" si="6"/>
        <v>2038</v>
      </c>
      <c r="Q15" s="1">
        <f t="shared" si="6"/>
        <v>2039</v>
      </c>
      <c r="R15" s="1">
        <f t="shared" si="6"/>
        <v>2040</v>
      </c>
      <c r="S15" s="1">
        <f t="shared" si="6"/>
        <v>2041</v>
      </c>
      <c r="T15"/>
      <c r="U15"/>
      <c r="V15"/>
      <c r="W15"/>
      <c r="X15"/>
      <c r="Y15"/>
      <c r="Z15"/>
      <c r="AA15"/>
      <c r="AB15"/>
      <c r="AC15"/>
      <c r="AD15"/>
      <c r="AE15"/>
      <c r="AF15"/>
      <c r="AG15"/>
      <c r="AH15"/>
      <c r="AI15"/>
      <c r="AJ15"/>
      <c r="AK15"/>
      <c r="AL15"/>
      <c r="AM15"/>
      <c r="AN15"/>
      <c r="AO15"/>
      <c r="AP15"/>
      <c r="AQ15"/>
      <c r="AR15"/>
      <c r="AS15"/>
      <c r="AT15"/>
      <c r="AU15"/>
      <c r="AV15"/>
      <c r="AW15"/>
      <c r="AX15"/>
    </row>
    <row r="16" spans="1:50" ht="15.75" customHeight="1" x14ac:dyDescent="0.3">
      <c r="A16" s="222" t="str">
        <f>A5</f>
        <v>Retail Products IQ Carryover</v>
      </c>
      <c r="B16" s="223">
        <f t="shared" ref="B16:D16" si="7">B5</f>
        <v>9.9860187958511766</v>
      </c>
      <c r="C16" s="180">
        <f t="shared" si="7"/>
        <v>4663.3747454685354</v>
      </c>
      <c r="D16" s="224">
        <f t="shared" si="7"/>
        <v>0.90842572832917123</v>
      </c>
      <c r="E16" s="93"/>
      <c r="F16" s="137"/>
      <c r="G16" s="117"/>
      <c r="H16" s="117"/>
      <c r="I16" s="117"/>
      <c r="J16" s="220"/>
      <c r="K16" s="180">
        <f t="shared" ref="K16:K22" si="8">T5</f>
        <v>3251.9152520663129</v>
      </c>
      <c r="L16" s="180">
        <f t="shared" si="6"/>
        <v>0</v>
      </c>
      <c r="M16" s="180">
        <f t="shared" si="6"/>
        <v>0</v>
      </c>
      <c r="N16" s="180">
        <f t="shared" si="6"/>
        <v>0</v>
      </c>
      <c r="O16" s="180">
        <f t="shared" si="6"/>
        <v>0</v>
      </c>
      <c r="P16" s="180">
        <f t="shared" si="6"/>
        <v>0</v>
      </c>
      <c r="Q16" s="180">
        <f t="shared" si="6"/>
        <v>0</v>
      </c>
      <c r="R16" s="180">
        <f t="shared" si="6"/>
        <v>0</v>
      </c>
      <c r="S16" s="180">
        <f t="shared" si="6"/>
        <v>0</v>
      </c>
    </row>
    <row r="17" spans="1:19" ht="15.75" customHeight="1" x14ac:dyDescent="0.3">
      <c r="A17" s="222" t="str">
        <f t="shared" ref="A17:D17" si="9">A6</f>
        <v>Retail Products MR Carryover</v>
      </c>
      <c r="B17" s="223">
        <f t="shared" si="9"/>
        <v>9.4098438541478782</v>
      </c>
      <c r="C17" s="180">
        <f t="shared" si="9"/>
        <v>5195.8600215354354</v>
      </c>
      <c r="D17" s="224">
        <f t="shared" si="9"/>
        <v>0.71332743132743204</v>
      </c>
      <c r="E17" s="93"/>
      <c r="F17" s="137"/>
      <c r="G17" s="117"/>
      <c r="H17" s="117"/>
      <c r="I17" s="117"/>
      <c r="J17" s="220"/>
      <c r="K17" s="180">
        <f t="shared" si="8"/>
        <v>1408.7531899492317</v>
      </c>
      <c r="L17" s="180">
        <f t="shared" si="6"/>
        <v>72.213875615056168</v>
      </c>
      <c r="M17" s="180">
        <f t="shared" si="6"/>
        <v>72.122694296566991</v>
      </c>
      <c r="N17" s="180">
        <f t="shared" si="6"/>
        <v>71.974050912452924</v>
      </c>
      <c r="O17" s="180">
        <f t="shared" si="6"/>
        <v>71.974050912452924</v>
      </c>
      <c r="P17" s="180">
        <f t="shared" si="6"/>
        <v>57.383277051834355</v>
      </c>
      <c r="Q17" s="180">
        <f t="shared" si="6"/>
        <v>0</v>
      </c>
      <c r="R17" s="180">
        <f t="shared" si="6"/>
        <v>0</v>
      </c>
      <c r="S17" s="180">
        <f t="shared" si="6"/>
        <v>0</v>
      </c>
    </row>
    <row r="18" spans="1:19" ht="15.75" customHeight="1" x14ac:dyDescent="0.3">
      <c r="A18" s="222" t="str">
        <f t="shared" ref="A18:D18" si="10">A7</f>
        <v>Income Qualified Carryover</v>
      </c>
      <c r="B18" s="223">
        <f t="shared" si="10"/>
        <v>10</v>
      </c>
      <c r="C18" s="180">
        <f t="shared" si="10"/>
        <v>31.613754103412731</v>
      </c>
      <c r="D18" s="224">
        <f t="shared" si="10"/>
        <v>1</v>
      </c>
      <c r="E18" s="93"/>
      <c r="F18" s="137"/>
      <c r="G18" s="117"/>
      <c r="H18" s="117"/>
      <c r="I18" s="117"/>
      <c r="J18" s="220"/>
      <c r="K18" s="180">
        <f t="shared" si="8"/>
        <v>23.80176597941449</v>
      </c>
      <c r="L18" s="180">
        <f t="shared" si="6"/>
        <v>0</v>
      </c>
      <c r="M18" s="180">
        <f t="shared" si="6"/>
        <v>0</v>
      </c>
      <c r="N18" s="180">
        <f t="shared" si="6"/>
        <v>0</v>
      </c>
      <c r="O18" s="180">
        <f t="shared" si="6"/>
        <v>0</v>
      </c>
      <c r="P18" s="180">
        <f t="shared" si="6"/>
        <v>0</v>
      </c>
      <c r="Q18" s="180">
        <f t="shared" si="6"/>
        <v>0</v>
      </c>
      <c r="R18" s="180">
        <f t="shared" si="6"/>
        <v>0</v>
      </c>
      <c r="S18" s="180">
        <f t="shared" si="6"/>
        <v>0</v>
      </c>
    </row>
    <row r="19" spans="1:19" ht="15.75" customHeight="1" x14ac:dyDescent="0.3">
      <c r="A19" s="222" t="str">
        <f t="shared" ref="A19:D19" si="11">A8</f>
        <v>Kits Carryover</v>
      </c>
      <c r="B19" s="223">
        <f t="shared" si="11"/>
        <v>9.8950262883593414</v>
      </c>
      <c r="C19" s="180">
        <f t="shared" si="11"/>
        <v>372.73441748861995</v>
      </c>
      <c r="D19" s="224">
        <f t="shared" si="11"/>
        <v>1</v>
      </c>
      <c r="E19" s="93"/>
      <c r="F19" s="137"/>
      <c r="G19" s="117"/>
      <c r="H19" s="117"/>
      <c r="I19" s="117"/>
      <c r="J19" s="220"/>
      <c r="K19" s="180">
        <f t="shared" si="8"/>
        <v>259.76372562878214</v>
      </c>
      <c r="L19" s="180">
        <f t="shared" si="6"/>
        <v>0</v>
      </c>
      <c r="M19" s="180">
        <f t="shared" si="6"/>
        <v>0</v>
      </c>
      <c r="N19" s="180">
        <f t="shared" si="6"/>
        <v>0</v>
      </c>
      <c r="O19" s="180">
        <f t="shared" si="6"/>
        <v>0</v>
      </c>
      <c r="P19" s="180">
        <f t="shared" si="6"/>
        <v>0</v>
      </c>
      <c r="Q19" s="180">
        <f t="shared" si="6"/>
        <v>0</v>
      </c>
      <c r="R19" s="180">
        <f t="shared" si="6"/>
        <v>0</v>
      </c>
      <c r="S19" s="180">
        <f t="shared" si="6"/>
        <v>0</v>
      </c>
    </row>
    <row r="20" spans="1:19" ht="15.75" customHeight="1" x14ac:dyDescent="0.3">
      <c r="A20" s="183" t="str">
        <f>A9</f>
        <v>2024 CPAS</v>
      </c>
      <c r="B20" s="199"/>
      <c r="C20" s="185">
        <f t="shared" ref="C20:D20" si="12">C9</f>
        <v>10263.582938596004</v>
      </c>
      <c r="D20" s="208">
        <f t="shared" si="12"/>
        <v>0.81326641036105285</v>
      </c>
      <c r="E20" s="95"/>
      <c r="F20" s="95"/>
      <c r="G20" s="221"/>
      <c r="H20" s="221"/>
      <c r="I20" s="221"/>
      <c r="J20" s="95"/>
      <c r="K20" s="185">
        <f t="shared" si="8"/>
        <v>4944.2339336237401</v>
      </c>
      <c r="L20" s="185">
        <f t="shared" si="6"/>
        <v>72.213875615056168</v>
      </c>
      <c r="M20" s="185">
        <f t="shared" si="6"/>
        <v>72.122694296566991</v>
      </c>
      <c r="N20" s="185">
        <f t="shared" si="6"/>
        <v>71.974050912452924</v>
      </c>
      <c r="O20" s="185">
        <f t="shared" si="6"/>
        <v>71.974050912452924</v>
      </c>
      <c r="P20" s="185">
        <f t="shared" si="6"/>
        <v>57.383277051834355</v>
      </c>
      <c r="Q20" s="185">
        <f t="shared" si="6"/>
        <v>0</v>
      </c>
      <c r="R20" s="185">
        <f t="shared" si="6"/>
        <v>0</v>
      </c>
      <c r="S20" s="185">
        <f t="shared" si="6"/>
        <v>0</v>
      </c>
    </row>
    <row r="21" spans="1:19" ht="15.75" customHeight="1" x14ac:dyDescent="0.3">
      <c r="A21" s="183" t="str">
        <f t="shared" ref="A21" si="13">A10</f>
        <v>Expiring 2024 CPAS</v>
      </c>
      <c r="B21" s="188"/>
      <c r="C21" s="189"/>
      <c r="D21" s="200"/>
      <c r="E21" s="95"/>
      <c r="F21" s="95"/>
      <c r="G21" s="96"/>
      <c r="H21" s="96"/>
      <c r="I21" s="96"/>
      <c r="J21" s="95"/>
      <c r="K21" s="177">
        <f t="shared" si="8"/>
        <v>0</v>
      </c>
      <c r="L21" s="177">
        <f t="shared" si="6"/>
        <v>4872.0200580086839</v>
      </c>
      <c r="M21" s="177">
        <f t="shared" si="6"/>
        <v>9.1181318489176988E-2</v>
      </c>
      <c r="N21" s="177">
        <f t="shared" si="6"/>
        <v>0.14864338411406663</v>
      </c>
      <c r="O21" s="177">
        <f t="shared" si="6"/>
        <v>0</v>
      </c>
      <c r="P21" s="177">
        <f t="shared" si="6"/>
        <v>14.590773860618569</v>
      </c>
      <c r="Q21" s="177">
        <f t="shared" si="6"/>
        <v>57.383277051834355</v>
      </c>
      <c r="R21" s="177">
        <f t="shared" si="6"/>
        <v>0</v>
      </c>
      <c r="S21" s="177">
        <f t="shared" si="6"/>
        <v>0</v>
      </c>
    </row>
    <row r="22" spans="1:19" ht="15.75" customHeight="1" x14ac:dyDescent="0.3">
      <c r="A22" s="183" t="str">
        <f t="shared" ref="A22" si="14">A11</f>
        <v>Expired 2024 CPAS</v>
      </c>
      <c r="B22" s="188"/>
      <c r="C22" s="189"/>
      <c r="D22" s="189"/>
      <c r="E22" s="95"/>
      <c r="F22" s="95"/>
      <c r="G22" s="96"/>
      <c r="H22" s="96"/>
      <c r="I22" s="96"/>
      <c r="J22" s="95"/>
      <c r="K22" s="177">
        <f t="shared" si="8"/>
        <v>3402.793320291179</v>
      </c>
      <c r="L22" s="177">
        <f t="shared" si="6"/>
        <v>8274.813378299863</v>
      </c>
      <c r="M22" s="177">
        <f t="shared" si="6"/>
        <v>8274.9045596183514</v>
      </c>
      <c r="N22" s="177">
        <f t="shared" si="6"/>
        <v>8275.053203002466</v>
      </c>
      <c r="O22" s="177">
        <f t="shared" si="6"/>
        <v>8275.053203002466</v>
      </c>
      <c r="P22" s="177">
        <f t="shared" si="6"/>
        <v>8289.6439768630844</v>
      </c>
      <c r="Q22" s="177">
        <f t="shared" si="6"/>
        <v>8347.0272539149191</v>
      </c>
      <c r="R22" s="177">
        <f t="shared" si="6"/>
        <v>8347.0272539149191</v>
      </c>
      <c r="S22" s="177">
        <f t="shared" si="6"/>
        <v>8347.0272539149191</v>
      </c>
    </row>
    <row r="23" spans="1:19" ht="15.75" customHeight="1" x14ac:dyDescent="0.3">
      <c r="A23" s="196" t="str">
        <f t="shared" ref="A23:B23" si="15">A12</f>
        <v>WAML</v>
      </c>
      <c r="B23" s="209">
        <f t="shared" si="15"/>
        <v>9.6910732194337328</v>
      </c>
      <c r="C23" s="56"/>
      <c r="D23" s="30"/>
      <c r="E23" s="38"/>
      <c r="F23" s="38"/>
      <c r="G23" s="38"/>
      <c r="H23" s="38"/>
      <c r="I23" s="38"/>
      <c r="J23" s="38"/>
      <c r="K23" s="38"/>
      <c r="L23" s="38"/>
      <c r="M23" s="38"/>
      <c r="N23" s="38"/>
      <c r="O23" s="38"/>
      <c r="P23" s="38"/>
      <c r="Q23" s="38"/>
      <c r="R23" s="38"/>
    </row>
  </sheetData>
  <mergeCells count="9">
    <mergeCell ref="AV3:AV4"/>
    <mergeCell ref="A14:A15"/>
    <mergeCell ref="B14:B15"/>
    <mergeCell ref="C14:C15"/>
    <mergeCell ref="D14:D15"/>
    <mergeCell ref="A3:A4"/>
    <mergeCell ref="B3:B4"/>
    <mergeCell ref="C3:C4"/>
    <mergeCell ref="D3:D4"/>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50E3-9625-44FD-9F3F-001263B054BB}">
  <dimension ref="A1:L16"/>
  <sheetViews>
    <sheetView workbookViewId="0">
      <selection activeCell="E7" sqref="E7"/>
    </sheetView>
    <sheetView workbookViewId="1"/>
  </sheetViews>
  <sheetFormatPr defaultRowHeight="15.75" x14ac:dyDescent="0.3"/>
  <cols>
    <col min="1" max="1" width="12.88671875" customWidth="1"/>
    <col min="2" max="2" width="9.109375" bestFit="1" customWidth="1"/>
    <col min="3" max="4" width="15.6640625" customWidth="1"/>
    <col min="5" max="5" width="28.44140625" customWidth="1"/>
    <col min="6" max="6" width="20.109375" bestFit="1" customWidth="1"/>
    <col min="7" max="7" width="17.77734375" bestFit="1" customWidth="1"/>
    <col min="8" max="8" width="10.6640625" bestFit="1" customWidth="1"/>
  </cols>
  <sheetData>
    <row r="1" spans="1:12" x14ac:dyDescent="0.3">
      <c r="A1" s="198" t="s">
        <v>560</v>
      </c>
      <c r="B1" s="30"/>
      <c r="C1" s="30"/>
      <c r="D1" s="30"/>
      <c r="E1" s="30"/>
    </row>
    <row r="2" spans="1:12" x14ac:dyDescent="0.3">
      <c r="A2" s="30"/>
      <c r="B2" s="30"/>
      <c r="C2" s="30"/>
      <c r="D2" s="30"/>
      <c r="E2" s="30"/>
    </row>
    <row r="3" spans="1:12" ht="15.75" customHeight="1" x14ac:dyDescent="0.3">
      <c r="A3" s="198"/>
      <c r="B3" s="198"/>
      <c r="C3" s="471" t="s">
        <v>216</v>
      </c>
      <c r="D3" s="472"/>
      <c r="E3" s="473"/>
      <c r="H3" s="30"/>
      <c r="I3" s="30"/>
      <c r="J3" s="30"/>
      <c r="K3" s="30"/>
      <c r="L3" s="30"/>
    </row>
    <row r="4" spans="1:12" x14ac:dyDescent="0.3">
      <c r="A4" s="30"/>
      <c r="B4" s="30"/>
      <c r="C4" s="494" t="s">
        <v>728</v>
      </c>
      <c r="D4" s="495"/>
      <c r="E4" s="491" t="s">
        <v>729</v>
      </c>
      <c r="H4" s="30"/>
      <c r="I4" s="30"/>
      <c r="J4" s="30"/>
      <c r="K4" s="30"/>
      <c r="L4" s="30"/>
    </row>
    <row r="5" spans="1:12" ht="15.75" customHeight="1" x14ac:dyDescent="0.3">
      <c r="A5" s="502" t="s">
        <v>32</v>
      </c>
      <c r="B5" s="504" t="s">
        <v>77</v>
      </c>
      <c r="C5" s="496"/>
      <c r="D5" s="497"/>
      <c r="E5" s="492"/>
      <c r="H5" s="30"/>
      <c r="I5" s="30"/>
      <c r="J5" s="30"/>
      <c r="K5" s="30"/>
      <c r="L5" s="30"/>
    </row>
    <row r="6" spans="1:12" x14ac:dyDescent="0.3">
      <c r="A6" s="503"/>
      <c r="B6" s="505"/>
      <c r="C6" s="24" t="s">
        <v>563</v>
      </c>
      <c r="D6" s="24" t="s">
        <v>562</v>
      </c>
      <c r="E6" s="493"/>
      <c r="H6" s="30"/>
      <c r="I6" s="30"/>
      <c r="J6" s="30"/>
      <c r="K6" s="30"/>
      <c r="L6" s="30"/>
    </row>
    <row r="7" spans="1:12" x14ac:dyDescent="0.3">
      <c r="A7" s="409" t="s">
        <v>105</v>
      </c>
      <c r="B7" s="409" t="s">
        <v>561</v>
      </c>
      <c r="C7" s="414">
        <f>260846.267277168/1000</f>
        <v>260.84626727716801</v>
      </c>
      <c r="D7" s="414">
        <v>0</v>
      </c>
      <c r="E7" s="414">
        <f>60657.8099526042/1000</f>
        <v>60.657809952604197</v>
      </c>
    </row>
    <row r="8" spans="1:12" x14ac:dyDescent="0.3">
      <c r="A8" s="506" t="s">
        <v>39</v>
      </c>
      <c r="B8" s="507"/>
      <c r="C8" s="410">
        <f>SUM(C7:C7)</f>
        <v>260.84626727716801</v>
      </c>
      <c r="D8" s="410">
        <f>SUM(D7:D7)</f>
        <v>0</v>
      </c>
      <c r="E8" s="410">
        <f>SUM(E7:E7)</f>
        <v>60.657809952604197</v>
      </c>
    </row>
    <row r="9" spans="1:12" x14ac:dyDescent="0.3">
      <c r="A9" s="489" t="s">
        <v>566</v>
      </c>
      <c r="B9" s="490"/>
      <c r="C9" s="412"/>
      <c r="D9" s="411">
        <f>C8*3</f>
        <v>782.53880183150409</v>
      </c>
      <c r="E9" s="412"/>
    </row>
    <row r="10" spans="1:12" x14ac:dyDescent="0.3">
      <c r="A10" s="489" t="s">
        <v>564</v>
      </c>
      <c r="B10" s="490"/>
      <c r="C10" s="412"/>
      <c r="D10" s="413">
        <f>C9*3</f>
        <v>0</v>
      </c>
      <c r="E10" s="412"/>
    </row>
    <row r="11" spans="1:12" x14ac:dyDescent="0.3">
      <c r="A11" s="489" t="s">
        <v>565</v>
      </c>
      <c r="B11" s="490"/>
      <c r="C11" s="498">
        <f>'Reference Values'!I37</f>
        <v>21214.194958460204</v>
      </c>
      <c r="D11" s="499"/>
      <c r="E11" s="412"/>
    </row>
    <row r="12" spans="1:12" x14ac:dyDescent="0.3">
      <c r="A12" s="489" t="s">
        <v>567</v>
      </c>
      <c r="B12" s="490"/>
      <c r="C12" s="500">
        <f>(C8+D8)/C11</f>
        <v>1.2295836244926311E-2</v>
      </c>
      <c r="D12" s="501"/>
      <c r="E12" s="412"/>
    </row>
    <row r="14" spans="1:12" x14ac:dyDescent="0.3">
      <c r="A14" s="89" t="s">
        <v>2</v>
      </c>
      <c r="B14" s="90"/>
      <c r="C14" s="90"/>
      <c r="D14" s="90"/>
      <c r="E14" s="91"/>
    </row>
    <row r="15" spans="1:12" ht="15.75" customHeight="1" x14ac:dyDescent="0.3">
      <c r="A15" s="483" t="s">
        <v>571</v>
      </c>
      <c r="B15" s="484"/>
      <c r="C15" s="484"/>
      <c r="D15" s="484"/>
      <c r="E15" s="485"/>
    </row>
    <row r="16" spans="1:12" x14ac:dyDescent="0.3">
      <c r="A16" s="486"/>
      <c r="B16" s="487"/>
      <c r="C16" s="487"/>
      <c r="D16" s="487"/>
      <c r="E16" s="488"/>
    </row>
  </sheetData>
  <mergeCells count="13">
    <mergeCell ref="C3:E3"/>
    <mergeCell ref="A5:A6"/>
    <mergeCell ref="B5:B6"/>
    <mergeCell ref="A8:B8"/>
    <mergeCell ref="A11:B11"/>
    <mergeCell ref="A15:E16"/>
    <mergeCell ref="A9:B9"/>
    <mergeCell ref="A10:B10"/>
    <mergeCell ref="A12:B12"/>
    <mergeCell ref="E4:E6"/>
    <mergeCell ref="C4:D5"/>
    <mergeCell ref="C11:D11"/>
    <mergeCell ref="C12:D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File Info</vt:lpstr>
      <vt:lpstr>Reference and Notes &gt;&gt;</vt:lpstr>
      <vt:lpstr>Notes</vt:lpstr>
      <vt:lpstr>Reference Values</vt:lpstr>
      <vt:lpstr>Modified Goals (Plan 5)</vt:lpstr>
      <vt:lpstr>Modified Goals (Plan 6)</vt:lpstr>
      <vt:lpstr>Modified Goals (Plan 7)</vt:lpstr>
      <vt:lpstr>(b-25) Conversions</vt:lpstr>
      <vt:lpstr>Electrification</vt:lpstr>
      <vt:lpstr>Results &gt;&gt;</vt:lpstr>
      <vt:lpstr>Goal Attainment</vt:lpstr>
      <vt:lpstr>Portfolio CPAS</vt:lpstr>
      <vt:lpstr>Residential Program CPAS</vt:lpstr>
      <vt:lpstr>Business Program CPAS</vt:lpstr>
      <vt:lpstr>VO Program CPAS</vt:lpstr>
      <vt:lpstr>(b-25) Conversion CPAS</vt:lpstr>
      <vt:lpstr>Initiative-Level Results &gt;&gt;</vt:lpstr>
      <vt:lpstr>Retail Products</vt:lpstr>
      <vt:lpstr>Income Qualified</vt:lpstr>
      <vt:lpstr>Multifamily</vt:lpstr>
      <vt:lpstr>Market Rate Single Family</vt:lpstr>
      <vt:lpstr>Kits</vt:lpstr>
      <vt:lpstr>Res NPSO</vt:lpstr>
      <vt:lpstr>Standard</vt:lpstr>
      <vt:lpstr>Custom</vt:lpstr>
      <vt:lpstr>Retro-Commissioning</vt:lpstr>
      <vt:lpstr>Streetlighting</vt:lpstr>
      <vt:lpstr>Small Business</vt:lpstr>
      <vt:lpstr>Midstream</vt:lpstr>
      <vt:lpstr>Carryover</vt:lpstr>
      <vt:lpstr>Channel-Level Results &gt;&gt;</vt:lpstr>
      <vt:lpstr>RP - IQ</vt:lpstr>
      <vt:lpstr>RP - MR</vt:lpstr>
      <vt:lpstr>RP - IQ Carryover</vt:lpstr>
      <vt:lpstr>RP - MR Carryover</vt:lpstr>
      <vt:lpstr>IQ - SF</vt:lpstr>
      <vt:lpstr>IQ - CAA</vt:lpstr>
      <vt:lpstr>IQ - Joint Utility</vt:lpstr>
      <vt:lpstr>IQ - Healthier Homes</vt:lpstr>
      <vt:lpstr>IQ - Smart Savers</vt:lpstr>
      <vt:lpstr>IQ - MHAS</vt:lpstr>
      <vt:lpstr>IQ - Electrification</vt:lpstr>
      <vt:lpstr>IQ - Carryover</vt:lpstr>
      <vt:lpstr>MF - Income Qualified</vt:lpstr>
      <vt:lpstr>MF - Market Rate</vt:lpstr>
      <vt:lpstr>MF - Public Housing</vt:lpstr>
      <vt:lpstr>MRSF - Midstream HVAC</vt:lpstr>
      <vt:lpstr>MRSF - Midstream HVAC ME</vt:lpstr>
      <vt:lpstr>MRSF - Home Efficiency</vt:lpstr>
      <vt:lpstr>Kits - School Kits</vt:lpstr>
      <vt:lpstr>Kits - JU School</vt:lpstr>
      <vt:lpstr>Kits - High School Innovation</vt:lpstr>
      <vt:lpstr>Kits - Community Kits</vt:lpstr>
      <vt:lpstr>Kits - Mobile Homes</vt:lpstr>
      <vt:lpstr>Kits - BN Community Kits</vt:lpstr>
      <vt:lpstr>Kits - Food Bank</vt:lpstr>
      <vt:lpstr>Kits - Carryover</vt:lpstr>
      <vt:lpstr>RP - IQ (b-25)</vt:lpstr>
      <vt:lpstr>IQ - SF (b-25)</vt:lpstr>
      <vt:lpstr>IQ - CAA (b-25)</vt:lpstr>
      <vt:lpstr>IQ - JU (b-25)</vt:lpstr>
      <vt:lpstr>IQ - SS (b-25)</vt:lpstr>
      <vt:lpstr>MRSF - HE (b-25)</vt:lpstr>
      <vt:lpstr>Standard - Core</vt:lpstr>
      <vt:lpstr>Standard - Online Store</vt:lpstr>
      <vt:lpstr>Standard - BOC</vt:lpstr>
      <vt:lpstr>Custom - Custom Incentives</vt:lpstr>
      <vt:lpstr>Custom - NCL</vt:lpstr>
      <vt:lpstr>RCx - Core</vt:lpstr>
      <vt:lpstr>RCx - VCx</vt:lpstr>
      <vt:lpstr>RCx - VSEM</vt:lpstr>
      <vt:lpstr>Streetlighting - MOSL</vt:lpstr>
      <vt:lpstr>Streetlighting - UOSL</vt:lpstr>
      <vt:lpstr>SB - SBDI</vt:lpstr>
      <vt:lpstr>SB - SBEP</vt:lpstr>
      <vt:lpstr>MS - Lighting</vt:lpstr>
      <vt:lpstr>MS - HVAC</vt:lpstr>
      <vt:lpstr>MS - Food Service</vt:lpstr>
      <vt:lpstr>MS - Carryover</vt:lpstr>
      <vt:lpstr>Custom (b-25)</vt:lpstr>
      <vt:lpstr>Report Tables &gt;&gt;</vt:lpstr>
      <vt:lpstr>Portfolio</vt:lpstr>
      <vt:lpstr>Residential</vt:lpstr>
      <vt:lpstr>Business</vt:lpstr>
      <vt:lpstr>CPAS Visualization</vt:lpstr>
      <vt:lpstr>Portfolio CPAS - Initiatives</vt:lpstr>
      <vt:lpstr>Res Program CPAS by Init</vt:lpstr>
      <vt:lpstr>Business Program CPAS by Init</vt:lpstr>
      <vt:lpstr>Res Carryover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Ross</dc:creator>
  <cp:lastModifiedBy>Zachary Ross</cp:lastModifiedBy>
  <dcterms:created xsi:type="dcterms:W3CDTF">2018-03-06T13:54:08Z</dcterms:created>
  <dcterms:modified xsi:type="dcterms:W3CDTF">2025-03-13T20:34:59Z</dcterms:modified>
</cp:coreProperties>
</file>